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24226"/>
  <mc:AlternateContent xmlns:mc="http://schemas.openxmlformats.org/markup-compatibility/2006">
    <mc:Choice Requires="x15">
      <x15ac:absPath xmlns:x15ac="http://schemas.microsoft.com/office/spreadsheetml/2010/11/ac" url="S:\DET\TEACH\TEACH Grant Working 2019\Infrastructure\Current Docs\"/>
    </mc:Choice>
  </mc:AlternateContent>
  <xr:revisionPtr revIDLastSave="0" documentId="13_ncr:1_{F3A6F4EF-28AF-43C0-9A3A-4DBC5CEF067A}" xr6:coauthVersionLast="37" xr6:coauthVersionMax="37" xr10:uidLastSave="{00000000-0000-0000-0000-000000000000}"/>
  <bookViews>
    <workbookView xWindow="0" yWindow="0" windowWidth="19200" windowHeight="7245" xr2:uid="{00000000-000D-0000-FFFF-FFFF00000000}"/>
  </bookViews>
  <sheets>
    <sheet name="Instructions" sheetId="18" r:id="rId1"/>
    <sheet name="FY19 Application" sheetId="7" r:id="rId2"/>
    <sheet name="Agency Info" sheetId="5" r:id="rId3"/>
    <sheet name="FY19 List" sheetId="10" r:id="rId4"/>
    <sheet name="District Data" sheetId="11" state="hidden" r:id="rId5"/>
    <sheet name="District  Data" sheetId="23" state="hidden" r:id="rId6"/>
    <sheet name=" District Dat " sheetId="15" state="hidden" r:id="rId7"/>
    <sheet name="District Data Rev" sheetId="26" r:id="rId8"/>
    <sheet name="Library Data" sheetId="24" state="hidden" r:id="rId9"/>
    <sheet name="Library Data Rev" sheetId="27" r:id="rId10"/>
    <sheet name="Elig Dist Funding Max Reached" sheetId="25" r:id="rId11"/>
    <sheet name="Sheet2" sheetId="19" state="hidden" r:id="rId12"/>
    <sheet name="All Elig" sheetId="22" state="hidden" r:id="rId13"/>
    <sheet name="Sheet2 School Only" sheetId="21" state="hidden" r:id="rId14"/>
  </sheets>
  <definedNames>
    <definedName name="_xlnm._FilterDatabase" localSheetId="6" hidden="1">' District Dat '!$A$1:$D$283</definedName>
    <definedName name="_xlnm._FilterDatabase" localSheetId="5" hidden="1">'District  Data'!$A$1:$D$203</definedName>
    <definedName name="_xlnm._FilterDatabase" localSheetId="7" hidden="1">'District Data Rev'!$A$1:$D$203</definedName>
    <definedName name="_xlnm._FilterDatabase" localSheetId="10" hidden="1">'Elig Dist Funding Max Reached'!$A$1:$E$82</definedName>
    <definedName name="area_calc_may2018_1" localSheetId="6">' District Dat '!$B$1:$B$283</definedName>
    <definedName name="area_calc_may2018_1" localSheetId="5">'District  Data'!$B$1:$B$203</definedName>
    <definedName name="area_calc_may2018_1" localSheetId="7">'District Data Rev'!$B$1:$B$203</definedName>
    <definedName name="area_calc_may2018_1" localSheetId="10">'Elig Dist Funding Max Reached'!$B$1:$B$82</definedName>
    <definedName name="list" localSheetId="12">#REF!</definedName>
    <definedName name="list" localSheetId="5">#REF!</definedName>
    <definedName name="list" localSheetId="7">#REF!</definedName>
    <definedName name="list" localSheetId="10">#REF!</definedName>
    <definedName name="list" localSheetId="8">#REF!</definedName>
    <definedName name="list" localSheetId="9">#REF!</definedName>
    <definedName name="list" localSheetId="13">#REF!</definedName>
    <definedName name="list">#REF!</definedName>
    <definedName name="list1" localSheetId="12">#REF!</definedName>
    <definedName name="list1" localSheetId="5">#REF!</definedName>
    <definedName name="list1" localSheetId="7">#REF!</definedName>
    <definedName name="list1" localSheetId="10">#REF!</definedName>
    <definedName name="list1" localSheetId="8">#REF!</definedName>
    <definedName name="list1" localSheetId="9">#REF!</definedName>
    <definedName name="list1" localSheetId="13">#REF!</definedName>
    <definedName name="list1">#REF!</definedName>
    <definedName name="listeq" localSheetId="12">#REF!</definedName>
    <definedName name="listeq" localSheetId="5">#REF!</definedName>
    <definedName name="listeq" localSheetId="7">#REF!</definedName>
    <definedName name="listeq" localSheetId="10">#REF!</definedName>
    <definedName name="listeq" localSheetId="8">#REF!</definedName>
    <definedName name="listeq" localSheetId="9">#REF!</definedName>
    <definedName name="listeq" localSheetId="13">#REF!</definedName>
    <definedName name="listeq">#REF!</definedName>
    <definedName name="OLE_LINK2" localSheetId="0">Instructions!#REF!</definedName>
    <definedName name="_xlnm.Print_Area" localSheetId="6">' District Dat '!$B$1:$O$288</definedName>
    <definedName name="_xlnm.Print_Area" localSheetId="2">'Agency Info'!$A$1:$H$46</definedName>
    <definedName name="_xlnm.Print_Area" localSheetId="5">'District  Data'!$B$1:$O$208</definedName>
    <definedName name="_xlnm.Print_Area" localSheetId="7">'District Data Rev'!$B$1:$O$208</definedName>
    <definedName name="_xlnm.Print_Area" localSheetId="10">'Elig Dist Funding Max Reached'!$B$1:$P$87</definedName>
    <definedName name="_xlnm.Print_Area" localSheetId="1">'FY19 Application'!$A$1:$P$86</definedName>
    <definedName name="_xlnm.Print_Area" localSheetId="3">'FY19 List'!$A$1:$C$38</definedName>
    <definedName name="_xlnm.Print_Area" localSheetId="0">Instructions!$A$1:$I$67</definedName>
    <definedName name="_xlnm.Print_Area" localSheetId="8">'Library Data'!$B$2:$T$235</definedName>
    <definedName name="_xlnm.Print_Area" localSheetId="9">'Library Data Rev'!$B$2:$T$235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51" i="7" l="1"/>
  <c r="F27" i="5" l="1"/>
  <c r="L41" i="7"/>
  <c r="H24" i="7"/>
  <c r="N24" i="7"/>
  <c r="C435" i="19"/>
  <c r="C432" i="19"/>
  <c r="C430" i="19"/>
  <c r="C427" i="19"/>
  <c r="C425" i="19"/>
  <c r="C422" i="19"/>
  <c r="C420" i="19"/>
  <c r="C418" i="19"/>
  <c r="C417" i="19"/>
  <c r="C415" i="19"/>
  <c r="C412" i="19"/>
  <c r="C411" i="19"/>
  <c r="C410" i="19"/>
  <c r="C408" i="19"/>
  <c r="C407" i="19"/>
  <c r="C406" i="19"/>
  <c r="C405" i="19"/>
  <c r="C404" i="19"/>
  <c r="C402" i="19"/>
  <c r="C398" i="19"/>
  <c r="C397" i="19"/>
  <c r="C394" i="19"/>
  <c r="C393" i="19"/>
  <c r="C391" i="19"/>
  <c r="C390" i="19"/>
  <c r="C388" i="19"/>
  <c r="C387" i="19"/>
  <c r="C381" i="19"/>
  <c r="C380" i="19"/>
  <c r="C376" i="19"/>
  <c r="C375" i="19"/>
  <c r="C374" i="19"/>
  <c r="C371" i="19"/>
  <c r="C367" i="19"/>
  <c r="C366" i="19"/>
  <c r="C365" i="19"/>
  <c r="C364" i="19"/>
  <c r="C362" i="19"/>
  <c r="C360" i="19"/>
  <c r="C359" i="19"/>
  <c r="C355" i="19"/>
  <c r="C354" i="19"/>
  <c r="C353" i="19"/>
  <c r="C352" i="19"/>
  <c r="C351" i="19"/>
  <c r="C349" i="19"/>
  <c r="C347" i="19"/>
  <c r="C345" i="19"/>
  <c r="C344" i="19"/>
  <c r="C342" i="19"/>
  <c r="C341" i="19"/>
  <c r="C339" i="19"/>
  <c r="C338" i="19"/>
  <c r="C337" i="19"/>
  <c r="C334" i="19"/>
  <c r="C331" i="19"/>
  <c r="C330" i="19"/>
  <c r="C329" i="19"/>
  <c r="C327" i="19"/>
  <c r="C325" i="19"/>
  <c r="C324" i="19"/>
  <c r="C323" i="19"/>
  <c r="C318" i="19"/>
  <c r="C317" i="19"/>
  <c r="C314" i="19"/>
  <c r="C311" i="19"/>
  <c r="C309" i="19"/>
  <c r="C308" i="19"/>
  <c r="C307" i="19"/>
  <c r="C305" i="19"/>
  <c r="C302" i="19"/>
  <c r="C301" i="19"/>
  <c r="C298" i="19"/>
  <c r="C296" i="19"/>
  <c r="C291" i="19"/>
  <c r="C289" i="19"/>
  <c r="C288" i="19"/>
  <c r="C286" i="19"/>
  <c r="C285" i="19"/>
  <c r="C284" i="19"/>
  <c r="C283" i="19"/>
  <c r="C281" i="19"/>
  <c r="C280" i="19"/>
  <c r="C278" i="19"/>
  <c r="C277" i="19"/>
  <c r="C275" i="19"/>
  <c r="C274" i="19"/>
  <c r="C271" i="19"/>
  <c r="C269" i="19"/>
  <c r="C266" i="19"/>
  <c r="C264" i="19"/>
  <c r="C261" i="19"/>
  <c r="C259" i="19"/>
  <c r="C257" i="19"/>
  <c r="C255" i="19"/>
  <c r="C251" i="19"/>
  <c r="C250" i="19"/>
  <c r="C249" i="19"/>
  <c r="C248" i="19"/>
  <c r="C246" i="19"/>
  <c r="C245" i="19"/>
  <c r="C240" i="19"/>
  <c r="C238" i="19"/>
  <c r="C236" i="19"/>
  <c r="C234" i="19"/>
  <c r="C230" i="19"/>
  <c r="C229" i="19"/>
  <c r="C228" i="19"/>
  <c r="C227" i="19"/>
  <c r="C220" i="19"/>
  <c r="C216" i="19"/>
  <c r="C214" i="19"/>
  <c r="C211" i="19"/>
  <c r="C207" i="19"/>
  <c r="C210" i="19"/>
  <c r="C204" i="19"/>
  <c r="C203" i="19"/>
  <c r="C202" i="19"/>
  <c r="C201" i="19"/>
  <c r="C198" i="19"/>
  <c r="C192" i="19"/>
  <c r="C190" i="19"/>
  <c r="C187" i="19"/>
  <c r="C183" i="19"/>
  <c r="C181" i="19"/>
  <c r="C179" i="19"/>
  <c r="C178" i="19"/>
  <c r="C177" i="19"/>
  <c r="C173" i="19"/>
  <c r="C168" i="19"/>
  <c r="C164" i="19"/>
  <c r="C162" i="19"/>
  <c r="C159" i="19"/>
  <c r="C157" i="19"/>
  <c r="C156" i="19"/>
  <c r="C154" i="19"/>
  <c r="C152" i="19"/>
  <c r="C145" i="19"/>
  <c r="C143" i="19"/>
  <c r="C141" i="19"/>
  <c r="C140" i="19"/>
  <c r="C138" i="19"/>
  <c r="C128" i="19"/>
  <c r="C127" i="19"/>
  <c r="C124" i="19"/>
  <c r="C117" i="19"/>
  <c r="C113" i="19"/>
  <c r="C111" i="19"/>
  <c r="C109" i="19"/>
  <c r="C108" i="19"/>
  <c r="C107" i="19"/>
  <c r="C105" i="19"/>
  <c r="C101" i="19"/>
  <c r="C100" i="19"/>
  <c r="C98" i="19"/>
  <c r="C96" i="19"/>
  <c r="C94" i="19"/>
  <c r="C91" i="19"/>
  <c r="C88" i="19"/>
  <c r="C86" i="19"/>
  <c r="C85" i="19"/>
  <c r="C84" i="19"/>
  <c r="C82" i="19"/>
  <c r="C80" i="19"/>
  <c r="C78" i="19"/>
  <c r="C77" i="19"/>
  <c r="C75" i="19"/>
  <c r="C74" i="19"/>
  <c r="C70" i="19"/>
  <c r="C68" i="19"/>
  <c r="C66" i="19"/>
  <c r="C65" i="19"/>
  <c r="C62" i="19"/>
  <c r="C61" i="19"/>
  <c r="C59" i="19"/>
  <c r="C57" i="19"/>
  <c r="C56" i="19"/>
  <c r="C55" i="19"/>
  <c r="C50" i="19"/>
  <c r="C48" i="19"/>
  <c r="C45" i="19"/>
  <c r="C43" i="19"/>
  <c r="C41" i="19"/>
  <c r="C40" i="19"/>
  <c r="C37" i="19"/>
  <c r="C36" i="19"/>
  <c r="C34" i="19"/>
  <c r="C32" i="19"/>
  <c r="C30" i="19"/>
  <c r="C28" i="19"/>
  <c r="C26" i="19"/>
  <c r="C25" i="19"/>
  <c r="C23" i="19"/>
  <c r="C17" i="19"/>
  <c r="C16" i="19"/>
  <c r="C14" i="19"/>
  <c r="C11" i="19"/>
  <c r="C8" i="19"/>
  <c r="C7" i="19"/>
  <c r="C4" i="19"/>
  <c r="C3" i="19"/>
  <c r="U235" i="27"/>
  <c r="U233" i="27"/>
  <c r="U229" i="27"/>
  <c r="U207" i="27"/>
  <c r="U205" i="27"/>
  <c r="U203" i="27"/>
  <c r="U198" i="27"/>
  <c r="U197" i="27"/>
  <c r="U195" i="27"/>
  <c r="U190" i="27"/>
  <c r="U185" i="27"/>
  <c r="U182" i="27"/>
  <c r="U181" i="27"/>
  <c r="U167" i="27"/>
  <c r="U150" i="27"/>
  <c r="U137" i="27"/>
  <c r="U136" i="27"/>
  <c r="U132" i="27"/>
  <c r="U126" i="27"/>
  <c r="U125" i="27"/>
  <c r="U121" i="27"/>
  <c r="U120" i="27"/>
  <c r="U118" i="27"/>
  <c r="U116" i="27"/>
  <c r="U114" i="27"/>
  <c r="U109" i="27"/>
  <c r="U108" i="27"/>
  <c r="U107" i="27"/>
  <c r="U105" i="27"/>
  <c r="U104" i="27"/>
  <c r="U85" i="27"/>
  <c r="U83" i="27"/>
  <c r="U81" i="27"/>
  <c r="U77" i="27"/>
  <c r="U75" i="27"/>
  <c r="U72" i="27"/>
  <c r="U71" i="27"/>
  <c r="U66" i="27"/>
  <c r="U65" i="27"/>
  <c r="U56" i="27"/>
  <c r="U49" i="27"/>
  <c r="U46" i="27"/>
  <c r="U40" i="27"/>
  <c r="U27" i="27"/>
  <c r="U25" i="27"/>
  <c r="U21" i="27"/>
  <c r="U16" i="27"/>
  <c r="U14" i="27"/>
  <c r="U10" i="27"/>
  <c r="P203" i="26"/>
  <c r="P200" i="26"/>
  <c r="P199" i="26"/>
  <c r="P198" i="26"/>
  <c r="P197" i="26"/>
  <c r="P195" i="26"/>
  <c r="P193" i="26"/>
  <c r="P191" i="26"/>
  <c r="P188" i="26"/>
  <c r="P186" i="26"/>
  <c r="P183" i="26"/>
  <c r="P182" i="26"/>
  <c r="P179" i="26"/>
  <c r="P174" i="26"/>
  <c r="P172" i="26"/>
  <c r="P171" i="26"/>
  <c r="P168" i="26"/>
  <c r="P166" i="26"/>
  <c r="P162" i="26"/>
  <c r="P160" i="26"/>
  <c r="P158" i="26"/>
  <c r="P155" i="26"/>
  <c r="P154" i="26"/>
  <c r="P153" i="26"/>
  <c r="P150" i="26"/>
  <c r="P148" i="26"/>
  <c r="P142" i="26"/>
  <c r="P141" i="26"/>
  <c r="P140" i="26"/>
  <c r="P139" i="26"/>
  <c r="P137" i="26"/>
  <c r="P135" i="26"/>
  <c r="P132" i="26"/>
  <c r="P131" i="26"/>
  <c r="P130" i="26"/>
  <c r="P122" i="26"/>
  <c r="P119" i="26"/>
  <c r="P116" i="26"/>
  <c r="P114" i="26"/>
  <c r="P109" i="26"/>
  <c r="P107" i="26"/>
  <c r="P104" i="26"/>
  <c r="R103" i="26"/>
  <c r="P102" i="26"/>
  <c r="P99" i="26"/>
  <c r="P98" i="26"/>
  <c r="P97" i="26"/>
  <c r="P94" i="26"/>
  <c r="P92" i="26"/>
  <c r="P91" i="26"/>
  <c r="P86" i="26"/>
  <c r="P85" i="26"/>
  <c r="P84" i="26"/>
  <c r="P83" i="26"/>
  <c r="P82" i="26"/>
  <c r="P80" i="26"/>
  <c r="P79" i="26"/>
  <c r="P78" i="26"/>
  <c r="P77" i="26"/>
  <c r="P75" i="26"/>
  <c r="P73" i="26"/>
  <c r="P71" i="26"/>
  <c r="P69" i="26"/>
  <c r="P68" i="26"/>
  <c r="P67" i="26"/>
  <c r="P62" i="26"/>
  <c r="P60" i="26"/>
  <c r="P59" i="26"/>
  <c r="P57" i="26"/>
  <c r="P55" i="26"/>
  <c r="P52" i="26"/>
  <c r="P51" i="26"/>
  <c r="P46" i="26"/>
  <c r="P45" i="26"/>
  <c r="P44" i="26"/>
  <c r="P43" i="26"/>
  <c r="P40" i="26"/>
  <c r="P32" i="26"/>
  <c r="P30" i="26"/>
  <c r="P28" i="26"/>
  <c r="P27" i="26"/>
  <c r="P24" i="26"/>
  <c r="P22" i="26"/>
  <c r="P21" i="26"/>
  <c r="P19" i="26"/>
  <c r="P15" i="26"/>
  <c r="P14" i="26"/>
  <c r="P11" i="26"/>
  <c r="H22" i="7"/>
  <c r="N22" i="7"/>
  <c r="R236" i="27" l="1"/>
  <c r="U236" i="27" s="1"/>
  <c r="P236" i="27"/>
  <c r="N236" i="27"/>
  <c r="M236" i="27"/>
  <c r="O236" i="27" s="1"/>
  <c r="O235" i="27"/>
  <c r="Q235" i="27" s="1"/>
  <c r="L235" i="27"/>
  <c r="B235" i="27"/>
  <c r="V234" i="27"/>
  <c r="U234" i="27"/>
  <c r="Q234" i="27"/>
  <c r="O234" i="27"/>
  <c r="L234" i="27"/>
  <c r="W234" i="27" s="1"/>
  <c r="B234" i="27"/>
  <c r="V233" i="27"/>
  <c r="Y233" i="27" s="1"/>
  <c r="O233" i="27"/>
  <c r="Q233" i="27" s="1"/>
  <c r="L233" i="27"/>
  <c r="B233" i="27"/>
  <c r="V232" i="27"/>
  <c r="U232" i="27"/>
  <c r="S232" i="27"/>
  <c r="T232" i="27" s="1"/>
  <c r="Q232" i="27"/>
  <c r="O232" i="27"/>
  <c r="L232" i="27"/>
  <c r="W232" i="27" s="1"/>
  <c r="X232" i="27" s="1"/>
  <c r="B232" i="27"/>
  <c r="W231" i="27"/>
  <c r="V231" i="27"/>
  <c r="U231" i="27"/>
  <c r="Y231" i="27" s="1"/>
  <c r="Q231" i="27"/>
  <c r="X231" i="27" s="1"/>
  <c r="O231" i="27"/>
  <c r="L231" i="27"/>
  <c r="B231" i="27"/>
  <c r="U230" i="27"/>
  <c r="W230" i="27" s="1"/>
  <c r="O230" i="27"/>
  <c r="Q230" i="27" s="1"/>
  <c r="L230" i="27"/>
  <c r="B230" i="27"/>
  <c r="X229" i="27"/>
  <c r="V229" i="27"/>
  <c r="Y229" i="27" s="1"/>
  <c r="S229" i="27"/>
  <c r="T229" i="27" s="1"/>
  <c r="Q229" i="27"/>
  <c r="O229" i="27"/>
  <c r="L229" i="27"/>
  <c r="B229" i="27"/>
  <c r="W228" i="27"/>
  <c r="V228" i="27"/>
  <c r="U228" i="27"/>
  <c r="Q228" i="27"/>
  <c r="O228" i="27"/>
  <c r="L228" i="27"/>
  <c r="B228" i="27"/>
  <c r="Y227" i="27"/>
  <c r="Q227" i="27"/>
  <c r="O227" i="27"/>
  <c r="L227" i="27"/>
  <c r="B227" i="27"/>
  <c r="W226" i="27"/>
  <c r="V226" i="27"/>
  <c r="U226" i="27"/>
  <c r="Q226" i="27"/>
  <c r="O226" i="27"/>
  <c r="L226" i="27"/>
  <c r="B226" i="27"/>
  <c r="U225" i="27"/>
  <c r="W225" i="27" s="1"/>
  <c r="O225" i="27"/>
  <c r="Q225" i="27" s="1"/>
  <c r="L225" i="27"/>
  <c r="B225" i="27"/>
  <c r="U224" i="27"/>
  <c r="V224" i="27" s="1"/>
  <c r="O224" i="27"/>
  <c r="Q224" i="27" s="1"/>
  <c r="L224" i="27"/>
  <c r="B224" i="27"/>
  <c r="W223" i="27"/>
  <c r="V223" i="27"/>
  <c r="U223" i="27"/>
  <c r="Y223" i="27" s="1"/>
  <c r="O223" i="27"/>
  <c r="Q223" i="27" s="1"/>
  <c r="L223" i="27"/>
  <c r="B223" i="27"/>
  <c r="Y222" i="27"/>
  <c r="O222" i="27"/>
  <c r="Q222" i="27" s="1"/>
  <c r="L222" i="27"/>
  <c r="B222" i="27"/>
  <c r="W221" i="27"/>
  <c r="V221" i="27"/>
  <c r="U221" i="27"/>
  <c r="S221" i="27"/>
  <c r="Q221" i="27"/>
  <c r="X221" i="27" s="1"/>
  <c r="O221" i="27"/>
  <c r="L221" i="27"/>
  <c r="B221" i="27"/>
  <c r="V220" i="27"/>
  <c r="U220" i="27"/>
  <c r="W220" i="27" s="1"/>
  <c r="Q220" i="27"/>
  <c r="X220" i="27" s="1"/>
  <c r="O220" i="27"/>
  <c r="L220" i="27"/>
  <c r="B220" i="27"/>
  <c r="U219" i="27"/>
  <c r="W219" i="27" s="1"/>
  <c r="O219" i="27"/>
  <c r="Q219" i="27" s="1"/>
  <c r="L219" i="27"/>
  <c r="B219" i="27"/>
  <c r="Y218" i="27"/>
  <c r="Q218" i="27"/>
  <c r="O218" i="27"/>
  <c r="L218" i="27"/>
  <c r="B218" i="27"/>
  <c r="U217" i="27"/>
  <c r="W217" i="27" s="1"/>
  <c r="O217" i="27"/>
  <c r="Q217" i="27" s="1"/>
  <c r="L217" i="27"/>
  <c r="B217" i="27"/>
  <c r="U216" i="27"/>
  <c r="V216" i="27" s="1"/>
  <c r="O216" i="27"/>
  <c r="Q216" i="27" s="1"/>
  <c r="L216" i="27"/>
  <c r="B216" i="27"/>
  <c r="Y215" i="27"/>
  <c r="O215" i="27"/>
  <c r="Q215" i="27" s="1"/>
  <c r="L215" i="27"/>
  <c r="B215" i="27"/>
  <c r="U214" i="27"/>
  <c r="V214" i="27" s="1"/>
  <c r="O214" i="27"/>
  <c r="Q214" i="27" s="1"/>
  <c r="L214" i="27"/>
  <c r="W214" i="27" s="1"/>
  <c r="B214" i="27"/>
  <c r="W213" i="27"/>
  <c r="V213" i="27"/>
  <c r="U213" i="27"/>
  <c r="S213" i="27"/>
  <c r="Q213" i="27"/>
  <c r="X213" i="27" s="1"/>
  <c r="O213" i="27"/>
  <c r="L213" i="27"/>
  <c r="B213" i="27"/>
  <c r="Y212" i="27"/>
  <c r="O212" i="27"/>
  <c r="Q212" i="27" s="1"/>
  <c r="L212" i="27"/>
  <c r="B212" i="27"/>
  <c r="W211" i="27"/>
  <c r="V211" i="27"/>
  <c r="U211" i="27"/>
  <c r="S211" i="27"/>
  <c r="Q211" i="27"/>
  <c r="X211" i="27" s="1"/>
  <c r="O211" i="27"/>
  <c r="L211" i="27"/>
  <c r="B211" i="27"/>
  <c r="V210" i="27"/>
  <c r="U210" i="27"/>
  <c r="W210" i="27" s="1"/>
  <c r="Q210" i="27"/>
  <c r="O210" i="27"/>
  <c r="L210" i="27"/>
  <c r="B210" i="27"/>
  <c r="U209" i="27"/>
  <c r="W209" i="27" s="1"/>
  <c r="O209" i="27"/>
  <c r="Q209" i="27" s="1"/>
  <c r="L209" i="27"/>
  <c r="B209" i="27"/>
  <c r="U208" i="27"/>
  <c r="V208" i="27" s="1"/>
  <c r="O208" i="27"/>
  <c r="Q208" i="27" s="1"/>
  <c r="L208" i="27"/>
  <c r="W208" i="27" s="1"/>
  <c r="B208" i="27"/>
  <c r="V207" i="27"/>
  <c r="Q207" i="27"/>
  <c r="O207" i="27"/>
  <c r="L207" i="27"/>
  <c r="B207" i="27"/>
  <c r="Y206" i="27"/>
  <c r="Q206" i="27"/>
  <c r="O206" i="27"/>
  <c r="L206" i="27"/>
  <c r="B206" i="27"/>
  <c r="V205" i="27"/>
  <c r="O205" i="27"/>
  <c r="Q205" i="27" s="1"/>
  <c r="L205" i="27"/>
  <c r="B205" i="27"/>
  <c r="U204" i="27"/>
  <c r="V204" i="27" s="1"/>
  <c r="O204" i="27"/>
  <c r="Q204" i="27" s="1"/>
  <c r="L204" i="27"/>
  <c r="W204" i="27" s="1"/>
  <c r="B204" i="27"/>
  <c r="V203" i="27"/>
  <c r="Y203" i="27"/>
  <c r="Q203" i="27"/>
  <c r="O203" i="27"/>
  <c r="L203" i="27"/>
  <c r="B203" i="27"/>
  <c r="Y202" i="27"/>
  <c r="Q202" i="27"/>
  <c r="O202" i="27"/>
  <c r="L202" i="27"/>
  <c r="B202" i="27"/>
  <c r="V201" i="27"/>
  <c r="U201" i="27"/>
  <c r="W201" i="27" s="1"/>
  <c r="Q201" i="27"/>
  <c r="O201" i="27"/>
  <c r="L201" i="27"/>
  <c r="B201" i="27"/>
  <c r="U200" i="27"/>
  <c r="W200" i="27" s="1"/>
  <c r="O200" i="27"/>
  <c r="Q200" i="27" s="1"/>
  <c r="L200" i="27"/>
  <c r="B200" i="27"/>
  <c r="U199" i="27"/>
  <c r="V199" i="27" s="1"/>
  <c r="O199" i="27"/>
  <c r="Q199" i="27" s="1"/>
  <c r="L199" i="27"/>
  <c r="W199" i="27" s="1"/>
  <c r="B199" i="27"/>
  <c r="V198" i="27"/>
  <c r="Y198" i="27" s="1"/>
  <c r="Q198" i="27"/>
  <c r="O198" i="27"/>
  <c r="L198" i="27"/>
  <c r="B198" i="27"/>
  <c r="V197" i="27"/>
  <c r="Y197" i="27" s="1"/>
  <c r="O197" i="27"/>
  <c r="Q197" i="27" s="1"/>
  <c r="L197" i="27"/>
  <c r="B197" i="27"/>
  <c r="W196" i="27"/>
  <c r="V196" i="27"/>
  <c r="U196" i="27"/>
  <c r="Y196" i="27" s="1"/>
  <c r="S196" i="27"/>
  <c r="Q196" i="27"/>
  <c r="X196" i="27" s="1"/>
  <c r="O196" i="27"/>
  <c r="L196" i="27"/>
  <c r="B196" i="27"/>
  <c r="V195" i="27"/>
  <c r="O195" i="27"/>
  <c r="Q195" i="27" s="1"/>
  <c r="L195" i="27"/>
  <c r="B195" i="27"/>
  <c r="Y194" i="27"/>
  <c r="Q194" i="27"/>
  <c r="O194" i="27"/>
  <c r="L194" i="27"/>
  <c r="B194" i="27"/>
  <c r="U193" i="27"/>
  <c r="W193" i="27" s="1"/>
  <c r="O193" i="27"/>
  <c r="Q193" i="27" s="1"/>
  <c r="L193" i="27"/>
  <c r="B193" i="27"/>
  <c r="U192" i="27"/>
  <c r="V192" i="27" s="1"/>
  <c r="O192" i="27"/>
  <c r="Q192" i="27" s="1"/>
  <c r="L192" i="27"/>
  <c r="W192" i="27" s="1"/>
  <c r="B192" i="27"/>
  <c r="W191" i="27"/>
  <c r="V191" i="27"/>
  <c r="U191" i="27"/>
  <c r="Y191" i="27" s="1"/>
  <c r="S191" i="27"/>
  <c r="Q191" i="27"/>
  <c r="X191" i="27" s="1"/>
  <c r="O191" i="27"/>
  <c r="L191" i="27"/>
  <c r="B191" i="27"/>
  <c r="V190" i="27"/>
  <c r="O190" i="27"/>
  <c r="Q190" i="27" s="1"/>
  <c r="L190" i="27"/>
  <c r="B190" i="27"/>
  <c r="V189" i="27"/>
  <c r="U189" i="27"/>
  <c r="T189" i="27"/>
  <c r="S189" i="27"/>
  <c r="Q189" i="27"/>
  <c r="O189" i="27"/>
  <c r="L189" i="27"/>
  <c r="W189" i="27" s="1"/>
  <c r="X189" i="27" s="1"/>
  <c r="B189" i="27"/>
  <c r="W188" i="27"/>
  <c r="V188" i="27"/>
  <c r="U188" i="27"/>
  <c r="Y188" i="27" s="1"/>
  <c r="S188" i="27"/>
  <c r="Q188" i="27"/>
  <c r="X188" i="27" s="1"/>
  <c r="O188" i="27"/>
  <c r="L188" i="27"/>
  <c r="B188" i="27"/>
  <c r="Y187" i="27"/>
  <c r="Q187" i="27"/>
  <c r="O187" i="27"/>
  <c r="L187" i="27"/>
  <c r="B187" i="27"/>
  <c r="Y186" i="27"/>
  <c r="O186" i="27"/>
  <c r="Q186" i="27" s="1"/>
  <c r="L186" i="27"/>
  <c r="B186" i="27"/>
  <c r="X185" i="27"/>
  <c r="V185" i="27"/>
  <c r="Y185" i="27" s="1"/>
  <c r="S185" i="27"/>
  <c r="Q185" i="27"/>
  <c r="O185" i="27"/>
  <c r="L185" i="27"/>
  <c r="B185" i="27"/>
  <c r="Y184" i="27"/>
  <c r="Q184" i="27"/>
  <c r="O184" i="27"/>
  <c r="L184" i="27"/>
  <c r="B184" i="27"/>
  <c r="W183" i="27"/>
  <c r="V183" i="27"/>
  <c r="U183" i="27"/>
  <c r="Q183" i="27"/>
  <c r="S183" i="27" s="1"/>
  <c r="O183" i="27"/>
  <c r="L183" i="27"/>
  <c r="B183" i="27"/>
  <c r="V182" i="27"/>
  <c r="Y182" i="27" s="1"/>
  <c r="O182" i="27"/>
  <c r="Q182" i="27" s="1"/>
  <c r="L182" i="27"/>
  <c r="B182" i="27"/>
  <c r="V181" i="27"/>
  <c r="Y181" i="27" s="1"/>
  <c r="Q181" i="27"/>
  <c r="O181" i="27"/>
  <c r="L181" i="27"/>
  <c r="B181" i="27"/>
  <c r="U180" i="27"/>
  <c r="W180" i="27" s="1"/>
  <c r="O180" i="27"/>
  <c r="Q180" i="27" s="1"/>
  <c r="L180" i="27"/>
  <c r="B180" i="27"/>
  <c r="U179" i="27"/>
  <c r="O179" i="27"/>
  <c r="Q179" i="27" s="1"/>
  <c r="L179" i="27"/>
  <c r="B179" i="27"/>
  <c r="W178" i="27"/>
  <c r="V178" i="27"/>
  <c r="U178" i="27"/>
  <c r="S178" i="27"/>
  <c r="Q178" i="27"/>
  <c r="X178" i="27" s="1"/>
  <c r="O178" i="27"/>
  <c r="L178" i="27"/>
  <c r="B178" i="27"/>
  <c r="Y177" i="27"/>
  <c r="O177" i="27"/>
  <c r="Q177" i="27" s="1"/>
  <c r="L177" i="27"/>
  <c r="B177" i="27"/>
  <c r="W176" i="27"/>
  <c r="X176" i="27" s="1"/>
  <c r="V176" i="27"/>
  <c r="U176" i="27"/>
  <c r="Y176" i="27" s="1"/>
  <c r="S176" i="27"/>
  <c r="T176" i="27" s="1"/>
  <c r="Q176" i="27"/>
  <c r="O176" i="27"/>
  <c r="L176" i="27"/>
  <c r="B176" i="27"/>
  <c r="W175" i="27"/>
  <c r="U175" i="27"/>
  <c r="Q175" i="27"/>
  <c r="O175" i="27"/>
  <c r="L175" i="27"/>
  <c r="B175" i="27"/>
  <c r="Y174" i="27"/>
  <c r="Q174" i="27"/>
  <c r="O174" i="27"/>
  <c r="L174" i="27"/>
  <c r="B174" i="27"/>
  <c r="Y173" i="27"/>
  <c r="O173" i="27"/>
  <c r="Q173" i="27" s="1"/>
  <c r="L173" i="27"/>
  <c r="B173" i="27"/>
  <c r="V172" i="27"/>
  <c r="U172" i="27"/>
  <c r="W172" i="27" s="1"/>
  <c r="Q172" i="27"/>
  <c r="O172" i="27"/>
  <c r="L172" i="27"/>
  <c r="B172" i="27"/>
  <c r="U171" i="27"/>
  <c r="W171" i="27" s="1"/>
  <c r="O171" i="27"/>
  <c r="Q171" i="27" s="1"/>
  <c r="L171" i="27"/>
  <c r="B171" i="27"/>
  <c r="V170" i="27"/>
  <c r="U170" i="27"/>
  <c r="Q170" i="27"/>
  <c r="S170" i="27" s="1"/>
  <c r="T170" i="27" s="1"/>
  <c r="O170" i="27"/>
  <c r="L170" i="27"/>
  <c r="B170" i="27"/>
  <c r="W169" i="27"/>
  <c r="U169" i="27"/>
  <c r="O169" i="27"/>
  <c r="Q169" i="27" s="1"/>
  <c r="L169" i="27"/>
  <c r="B169" i="27"/>
  <c r="V168" i="27"/>
  <c r="U168" i="27"/>
  <c r="W168" i="27" s="1"/>
  <c r="Q168" i="27"/>
  <c r="X168" i="27" s="1"/>
  <c r="O168" i="27"/>
  <c r="L168" i="27"/>
  <c r="B168" i="27"/>
  <c r="V167" i="27"/>
  <c r="Y167" i="27" s="1"/>
  <c r="Q167" i="27"/>
  <c r="X167" i="27" s="1"/>
  <c r="O167" i="27"/>
  <c r="L167" i="27"/>
  <c r="B167" i="27"/>
  <c r="W166" i="27"/>
  <c r="U166" i="27"/>
  <c r="O166" i="27"/>
  <c r="Q166" i="27" s="1"/>
  <c r="L166" i="27"/>
  <c r="B166" i="27"/>
  <c r="V165" i="27"/>
  <c r="U165" i="27"/>
  <c r="W165" i="27" s="1"/>
  <c r="Q165" i="27"/>
  <c r="X165" i="27" s="1"/>
  <c r="O165" i="27"/>
  <c r="L165" i="27"/>
  <c r="B165" i="27"/>
  <c r="U164" i="27"/>
  <c r="W164" i="27" s="1"/>
  <c r="O164" i="27"/>
  <c r="Q164" i="27" s="1"/>
  <c r="L164" i="27"/>
  <c r="B164" i="27"/>
  <c r="V163" i="27"/>
  <c r="U163" i="27"/>
  <c r="Q163" i="27"/>
  <c r="S163" i="27" s="1"/>
  <c r="T163" i="27" s="1"/>
  <c r="O163" i="27"/>
  <c r="L163" i="27"/>
  <c r="B163" i="27"/>
  <c r="W162" i="27"/>
  <c r="U162" i="27"/>
  <c r="O162" i="27"/>
  <c r="Q162" i="27" s="1"/>
  <c r="L162" i="27"/>
  <c r="B162" i="27"/>
  <c r="V161" i="27"/>
  <c r="U161" i="27"/>
  <c r="W161" i="27" s="1"/>
  <c r="Q161" i="27"/>
  <c r="O161" i="27"/>
  <c r="L161" i="27"/>
  <c r="B161" i="27"/>
  <c r="U160" i="27"/>
  <c r="W160" i="27" s="1"/>
  <c r="O160" i="27"/>
  <c r="Q160" i="27" s="1"/>
  <c r="L160" i="27"/>
  <c r="B160" i="27"/>
  <c r="V159" i="27"/>
  <c r="U159" i="27"/>
  <c r="Q159" i="27"/>
  <c r="S159" i="27" s="1"/>
  <c r="T159" i="27" s="1"/>
  <c r="O159" i="27"/>
  <c r="L159" i="27"/>
  <c r="B159" i="27"/>
  <c r="W158" i="27"/>
  <c r="U158" i="27"/>
  <c r="O158" i="27"/>
  <c r="Q158" i="27" s="1"/>
  <c r="L158" i="27"/>
  <c r="B158" i="27"/>
  <c r="V157" i="27"/>
  <c r="U157" i="27"/>
  <c r="W157" i="27" s="1"/>
  <c r="Q157" i="27"/>
  <c r="X157" i="27" s="1"/>
  <c r="O157" i="27"/>
  <c r="L157" i="27"/>
  <c r="B157" i="27"/>
  <c r="U156" i="27"/>
  <c r="W156" i="27" s="1"/>
  <c r="O156" i="27"/>
  <c r="Q156" i="27" s="1"/>
  <c r="L156" i="27"/>
  <c r="B156" i="27"/>
  <c r="V155" i="27"/>
  <c r="U155" i="27"/>
  <c r="Q155" i="27"/>
  <c r="S155" i="27" s="1"/>
  <c r="T155" i="27" s="1"/>
  <c r="O155" i="27"/>
  <c r="L155" i="27"/>
  <c r="B155" i="27"/>
  <c r="W154" i="27"/>
  <c r="U154" i="27"/>
  <c r="O154" i="27"/>
  <c r="Q154" i="27" s="1"/>
  <c r="L154" i="27"/>
  <c r="B154" i="27"/>
  <c r="V153" i="27"/>
  <c r="U153" i="27"/>
  <c r="W153" i="27" s="1"/>
  <c r="Q153" i="27"/>
  <c r="O153" i="27"/>
  <c r="L153" i="27"/>
  <c r="B153" i="27"/>
  <c r="U152" i="27"/>
  <c r="W152" i="27" s="1"/>
  <c r="O152" i="27"/>
  <c r="Q152" i="27" s="1"/>
  <c r="L152" i="27"/>
  <c r="B152" i="27"/>
  <c r="V151" i="27"/>
  <c r="U151" i="27"/>
  <c r="Q151" i="27"/>
  <c r="S151" i="27" s="1"/>
  <c r="T151" i="27" s="1"/>
  <c r="O151" i="27"/>
  <c r="L151" i="27"/>
  <c r="B151" i="27"/>
  <c r="V150" i="27"/>
  <c r="Y150" i="27" s="1"/>
  <c r="Q150" i="27"/>
  <c r="O150" i="27"/>
  <c r="L150" i="27"/>
  <c r="B150" i="27"/>
  <c r="U149" i="27"/>
  <c r="W149" i="27" s="1"/>
  <c r="O149" i="27"/>
  <c r="Q149" i="27" s="1"/>
  <c r="L149" i="27"/>
  <c r="B149" i="27"/>
  <c r="V148" i="27"/>
  <c r="U148" i="27"/>
  <c r="Q148" i="27"/>
  <c r="S148" i="27" s="1"/>
  <c r="T148" i="27" s="1"/>
  <c r="O148" i="27"/>
  <c r="L148" i="27"/>
  <c r="B148" i="27"/>
  <c r="W147" i="27"/>
  <c r="U147" i="27"/>
  <c r="O147" i="27"/>
  <c r="Q147" i="27" s="1"/>
  <c r="L147" i="27"/>
  <c r="B147" i="27"/>
  <c r="V146" i="27"/>
  <c r="U146" i="27"/>
  <c r="W146" i="27" s="1"/>
  <c r="Q146" i="27"/>
  <c r="O146" i="27"/>
  <c r="L146" i="27"/>
  <c r="B146" i="27"/>
  <c r="U145" i="27"/>
  <c r="O145" i="27"/>
  <c r="Q145" i="27" s="1"/>
  <c r="L145" i="27"/>
  <c r="W144" i="27"/>
  <c r="U144" i="27"/>
  <c r="S144" i="27"/>
  <c r="O144" i="27"/>
  <c r="Q144" i="27" s="1"/>
  <c r="L144" i="27"/>
  <c r="B144" i="27"/>
  <c r="V143" i="27"/>
  <c r="U143" i="27"/>
  <c r="Q143" i="27"/>
  <c r="O143" i="27"/>
  <c r="L143" i="27"/>
  <c r="W143" i="27" s="1"/>
  <c r="B143" i="27"/>
  <c r="Y142" i="27"/>
  <c r="O142" i="27"/>
  <c r="Q142" i="27" s="1"/>
  <c r="L142" i="27"/>
  <c r="B142" i="27"/>
  <c r="V141" i="27"/>
  <c r="U141" i="27"/>
  <c r="Q141" i="27"/>
  <c r="O141" i="27"/>
  <c r="L141" i="27"/>
  <c r="W141" i="27" s="1"/>
  <c r="B141" i="27"/>
  <c r="U140" i="27"/>
  <c r="O140" i="27"/>
  <c r="Q140" i="27" s="1"/>
  <c r="L140" i="27"/>
  <c r="B140" i="27"/>
  <c r="V139" i="27"/>
  <c r="U139" i="27"/>
  <c r="T139" i="27"/>
  <c r="Q139" i="27"/>
  <c r="S139" i="27" s="1"/>
  <c r="O139" i="27"/>
  <c r="L139" i="27"/>
  <c r="B139" i="27"/>
  <c r="W138" i="27"/>
  <c r="U138" i="27"/>
  <c r="O138" i="27"/>
  <c r="Q138" i="27" s="1"/>
  <c r="S138" i="27" s="1"/>
  <c r="L138" i="27"/>
  <c r="B138" i="27"/>
  <c r="O137" i="27"/>
  <c r="Q137" i="27" s="1"/>
  <c r="L137" i="27"/>
  <c r="B137" i="27"/>
  <c r="O136" i="27"/>
  <c r="Q136" i="27" s="1"/>
  <c r="X136" i="27" s="1"/>
  <c r="L136" i="27"/>
  <c r="B136" i="27"/>
  <c r="Y135" i="27"/>
  <c r="Q135" i="27"/>
  <c r="O135" i="27"/>
  <c r="L135" i="27"/>
  <c r="B135" i="27"/>
  <c r="Y134" i="27"/>
  <c r="O134" i="27"/>
  <c r="Q134" i="27" s="1"/>
  <c r="L134" i="27"/>
  <c r="B134" i="27"/>
  <c r="V133" i="27"/>
  <c r="U133" i="27"/>
  <c r="Q133" i="27"/>
  <c r="S133" i="27" s="1"/>
  <c r="O133" i="27"/>
  <c r="L133" i="27"/>
  <c r="W133" i="27" s="1"/>
  <c r="B133" i="27"/>
  <c r="V132" i="27"/>
  <c r="Y132" i="27" s="1"/>
  <c r="Q132" i="27"/>
  <c r="O132" i="27"/>
  <c r="L132" i="27"/>
  <c r="B132" i="27"/>
  <c r="U131" i="27"/>
  <c r="V131" i="27" s="1"/>
  <c r="O131" i="27"/>
  <c r="Q131" i="27" s="1"/>
  <c r="L131" i="27"/>
  <c r="B131" i="27"/>
  <c r="V130" i="27"/>
  <c r="U130" i="27"/>
  <c r="T130" i="27"/>
  <c r="Q130" i="27"/>
  <c r="S130" i="27" s="1"/>
  <c r="O130" i="27"/>
  <c r="L130" i="27"/>
  <c r="W130" i="27" s="1"/>
  <c r="B130" i="27"/>
  <c r="W129" i="27"/>
  <c r="U129" i="27"/>
  <c r="V129" i="27" s="1"/>
  <c r="S129" i="27"/>
  <c r="O129" i="27"/>
  <c r="Q129" i="27" s="1"/>
  <c r="L129" i="27"/>
  <c r="B129" i="27"/>
  <c r="V128" i="27"/>
  <c r="U128" i="27"/>
  <c r="Q128" i="27"/>
  <c r="S128" i="27" s="1"/>
  <c r="O128" i="27"/>
  <c r="L128" i="27"/>
  <c r="B128" i="27"/>
  <c r="U127" i="27"/>
  <c r="V127" i="27" s="1"/>
  <c r="S127" i="27"/>
  <c r="O127" i="27"/>
  <c r="Q127" i="27" s="1"/>
  <c r="T127" i="27" s="1"/>
  <c r="L127" i="27"/>
  <c r="B127" i="27"/>
  <c r="O126" i="27"/>
  <c r="Q126" i="27" s="1"/>
  <c r="L126" i="27"/>
  <c r="B126" i="27"/>
  <c r="O125" i="27"/>
  <c r="Q125" i="27" s="1"/>
  <c r="L125" i="27"/>
  <c r="B125" i="27"/>
  <c r="V124" i="27"/>
  <c r="U124" i="27"/>
  <c r="W124" i="27" s="1"/>
  <c r="X124" i="27" s="1"/>
  <c r="Q124" i="27"/>
  <c r="S124" i="27" s="1"/>
  <c r="T124" i="27" s="1"/>
  <c r="O124" i="27"/>
  <c r="L124" i="27"/>
  <c r="B124" i="27"/>
  <c r="W123" i="27"/>
  <c r="U123" i="27"/>
  <c r="V123" i="27" s="1"/>
  <c r="O123" i="27"/>
  <c r="Q123" i="27" s="1"/>
  <c r="L123" i="27"/>
  <c r="B123" i="27"/>
  <c r="V122" i="27"/>
  <c r="U122" i="27"/>
  <c r="Q122" i="27"/>
  <c r="O122" i="27"/>
  <c r="L122" i="27"/>
  <c r="B122" i="27"/>
  <c r="V121" i="27"/>
  <c r="Y121" i="27" s="1"/>
  <c r="Q121" i="27"/>
  <c r="X121" i="27" s="1"/>
  <c r="O121" i="27"/>
  <c r="L121" i="27"/>
  <c r="B121" i="27"/>
  <c r="V120" i="27"/>
  <c r="Y120" i="27" s="1"/>
  <c r="Q120" i="27"/>
  <c r="O120" i="27"/>
  <c r="L120" i="27"/>
  <c r="B120" i="27"/>
  <c r="U119" i="27"/>
  <c r="O119" i="27"/>
  <c r="Q119" i="27" s="1"/>
  <c r="L119" i="27"/>
  <c r="B119" i="27"/>
  <c r="V118" i="27"/>
  <c r="O118" i="27"/>
  <c r="Q118" i="27" s="1"/>
  <c r="L118" i="27"/>
  <c r="B118" i="27"/>
  <c r="V117" i="27"/>
  <c r="U117" i="27"/>
  <c r="Q117" i="27"/>
  <c r="O117" i="27"/>
  <c r="L117" i="27"/>
  <c r="B117" i="27"/>
  <c r="V116" i="27"/>
  <c r="Y116" i="27" s="1"/>
  <c r="Q116" i="27"/>
  <c r="X116" i="27" s="1"/>
  <c r="O116" i="27"/>
  <c r="L116" i="27"/>
  <c r="B116" i="27"/>
  <c r="Y115" i="27"/>
  <c r="O115" i="27"/>
  <c r="Q115" i="27" s="1"/>
  <c r="L115" i="27"/>
  <c r="B115" i="27"/>
  <c r="V114" i="27"/>
  <c r="O114" i="27"/>
  <c r="Q114" i="27" s="1"/>
  <c r="L114" i="27"/>
  <c r="B114" i="27"/>
  <c r="V113" i="27"/>
  <c r="U113" i="27"/>
  <c r="Q113" i="27"/>
  <c r="O113" i="27"/>
  <c r="L113" i="27"/>
  <c r="B113" i="27"/>
  <c r="U112" i="27"/>
  <c r="O112" i="27"/>
  <c r="Q112" i="27" s="1"/>
  <c r="L112" i="27"/>
  <c r="B112" i="27"/>
  <c r="V111" i="27"/>
  <c r="U111" i="27"/>
  <c r="W111" i="27" s="1"/>
  <c r="Q111" i="27"/>
  <c r="X111" i="27" s="1"/>
  <c r="O111" i="27"/>
  <c r="L111" i="27"/>
  <c r="B111" i="27"/>
  <c r="Y110" i="27"/>
  <c r="O110" i="27"/>
  <c r="Q110" i="27" s="1"/>
  <c r="L110" i="27"/>
  <c r="B110" i="27"/>
  <c r="V109" i="27"/>
  <c r="O109" i="27"/>
  <c r="Q109" i="27" s="1"/>
  <c r="L109" i="27"/>
  <c r="B109" i="27"/>
  <c r="O108" i="27"/>
  <c r="Q108" i="27" s="1"/>
  <c r="L108" i="27"/>
  <c r="B108" i="27"/>
  <c r="V107" i="27"/>
  <c r="O107" i="27"/>
  <c r="Q107" i="27" s="1"/>
  <c r="L107" i="27"/>
  <c r="B107" i="27"/>
  <c r="V106" i="27"/>
  <c r="U106" i="27"/>
  <c r="Q106" i="27"/>
  <c r="S106" i="27" s="1"/>
  <c r="T106" i="27" s="1"/>
  <c r="O106" i="27"/>
  <c r="L106" i="27"/>
  <c r="B106" i="27"/>
  <c r="V105" i="27"/>
  <c r="Y105" i="27" s="1"/>
  <c r="Q105" i="27"/>
  <c r="O105" i="27"/>
  <c r="L105" i="27"/>
  <c r="B105" i="27"/>
  <c r="V104" i="27"/>
  <c r="Y104" i="27" s="1"/>
  <c r="Q104" i="27"/>
  <c r="X104" i="27" s="1"/>
  <c r="O104" i="27"/>
  <c r="L104" i="27"/>
  <c r="B104" i="27"/>
  <c r="Y103" i="27"/>
  <c r="O103" i="27"/>
  <c r="Q103" i="27" s="1"/>
  <c r="L103" i="27"/>
  <c r="B103" i="27"/>
  <c r="Y102" i="27"/>
  <c r="Q102" i="27"/>
  <c r="O102" i="27"/>
  <c r="L102" i="27"/>
  <c r="Y101" i="27"/>
  <c r="Q101" i="27"/>
  <c r="O101" i="27"/>
  <c r="L101" i="27"/>
  <c r="B101" i="27"/>
  <c r="Y100" i="27"/>
  <c r="O100" i="27"/>
  <c r="Q100" i="27" s="1"/>
  <c r="L100" i="27"/>
  <c r="B100" i="27"/>
  <c r="Y99" i="27"/>
  <c r="Q99" i="27"/>
  <c r="O99" i="27"/>
  <c r="L99" i="27"/>
  <c r="B99" i="27"/>
  <c r="W98" i="27"/>
  <c r="U98" i="27"/>
  <c r="O98" i="27"/>
  <c r="Q98" i="27" s="1"/>
  <c r="L98" i="27"/>
  <c r="B98" i="27"/>
  <c r="V97" i="27"/>
  <c r="U97" i="27"/>
  <c r="W97" i="27" s="1"/>
  <c r="Q97" i="27"/>
  <c r="X97" i="27" s="1"/>
  <c r="O97" i="27"/>
  <c r="L97" i="27"/>
  <c r="B97" i="27"/>
  <c r="Y96" i="27"/>
  <c r="O96" i="27"/>
  <c r="Q96" i="27" s="1"/>
  <c r="L96" i="27"/>
  <c r="U95" i="27"/>
  <c r="W95" i="27" s="1"/>
  <c r="O95" i="27"/>
  <c r="Q95" i="27" s="1"/>
  <c r="L95" i="27"/>
  <c r="B95" i="27"/>
  <c r="Y94" i="27"/>
  <c r="Q94" i="27"/>
  <c r="O94" i="27"/>
  <c r="L94" i="27"/>
  <c r="B94" i="27"/>
  <c r="Y93" i="27"/>
  <c r="O93" i="27"/>
  <c r="Q93" i="27" s="1"/>
  <c r="L93" i="27"/>
  <c r="B93" i="27"/>
  <c r="V92" i="27"/>
  <c r="U92" i="27"/>
  <c r="Q92" i="27"/>
  <c r="O92" i="27"/>
  <c r="L92" i="27"/>
  <c r="W92" i="27" s="1"/>
  <c r="B92" i="27"/>
  <c r="U91" i="27"/>
  <c r="W91" i="27" s="1"/>
  <c r="O91" i="27"/>
  <c r="Q91" i="27" s="1"/>
  <c r="L91" i="27"/>
  <c r="B91" i="27"/>
  <c r="V90" i="27"/>
  <c r="U90" i="27"/>
  <c r="Q90" i="27"/>
  <c r="S90" i="27" s="1"/>
  <c r="T90" i="27" s="1"/>
  <c r="O90" i="27"/>
  <c r="L90" i="27"/>
  <c r="B90" i="27"/>
  <c r="W89" i="27"/>
  <c r="U89" i="27"/>
  <c r="O89" i="27"/>
  <c r="Q89" i="27" s="1"/>
  <c r="L89" i="27"/>
  <c r="B89" i="27"/>
  <c r="V88" i="27"/>
  <c r="U88" i="27"/>
  <c r="Y88" i="27" s="1"/>
  <c r="Q88" i="27"/>
  <c r="O88" i="27"/>
  <c r="L88" i="27"/>
  <c r="W88" i="27" s="1"/>
  <c r="B88" i="27"/>
  <c r="U87" i="27"/>
  <c r="W87" i="27" s="1"/>
  <c r="O87" i="27"/>
  <c r="Q87" i="27" s="1"/>
  <c r="L87" i="27"/>
  <c r="B87" i="27"/>
  <c r="V86" i="27"/>
  <c r="U86" i="27"/>
  <c r="Q86" i="27"/>
  <c r="S86" i="27" s="1"/>
  <c r="T86" i="27" s="1"/>
  <c r="O86" i="27"/>
  <c r="L86" i="27"/>
  <c r="B86" i="27"/>
  <c r="V85" i="27"/>
  <c r="Y85" i="27" s="1"/>
  <c r="Q85" i="27"/>
  <c r="O85" i="27"/>
  <c r="L85" i="27"/>
  <c r="B85" i="27"/>
  <c r="U84" i="27"/>
  <c r="W84" i="27" s="1"/>
  <c r="O84" i="27"/>
  <c r="Q84" i="27" s="1"/>
  <c r="L84" i="27"/>
  <c r="B84" i="27"/>
  <c r="O83" i="27"/>
  <c r="Q83" i="27" s="1"/>
  <c r="L83" i="27"/>
  <c r="B83" i="27"/>
  <c r="V82" i="27"/>
  <c r="U82" i="27"/>
  <c r="Y82" i="27" s="1"/>
  <c r="Q82" i="27"/>
  <c r="O82" i="27"/>
  <c r="L82" i="27"/>
  <c r="W82" i="27" s="1"/>
  <c r="B82" i="27"/>
  <c r="V81" i="27"/>
  <c r="Y81" i="27" s="1"/>
  <c r="Q81" i="27"/>
  <c r="X81" i="27" s="1"/>
  <c r="O81" i="27"/>
  <c r="L81" i="27"/>
  <c r="B81" i="27"/>
  <c r="Y80" i="27"/>
  <c r="O80" i="27"/>
  <c r="Q80" i="27" s="1"/>
  <c r="L80" i="27"/>
  <c r="B80" i="27"/>
  <c r="Y79" i="27"/>
  <c r="Q79" i="27"/>
  <c r="O79" i="27"/>
  <c r="L79" i="27"/>
  <c r="B79" i="27"/>
  <c r="U78" i="27"/>
  <c r="W78" i="27" s="1"/>
  <c r="O78" i="27"/>
  <c r="Q78" i="27" s="1"/>
  <c r="L78" i="27"/>
  <c r="B78" i="27"/>
  <c r="O77" i="27"/>
  <c r="Q77" i="27" s="1"/>
  <c r="L77" i="27"/>
  <c r="B77" i="27"/>
  <c r="Y76" i="27"/>
  <c r="Q76" i="27"/>
  <c r="O76" i="27"/>
  <c r="L76" i="27"/>
  <c r="B76" i="27"/>
  <c r="V75" i="27"/>
  <c r="Y75" i="27" s="1"/>
  <c r="Q75" i="27"/>
  <c r="O75" i="27"/>
  <c r="L75" i="27"/>
  <c r="B75" i="27"/>
  <c r="U74" i="27"/>
  <c r="W74" i="27" s="1"/>
  <c r="O74" i="27"/>
  <c r="Q74" i="27" s="1"/>
  <c r="L74" i="27"/>
  <c r="B74" i="27"/>
  <c r="V73" i="27"/>
  <c r="U73" i="27"/>
  <c r="Q73" i="27"/>
  <c r="O73" i="27"/>
  <c r="L73" i="27"/>
  <c r="B73" i="27"/>
  <c r="V72" i="27"/>
  <c r="Y72" i="27" s="1"/>
  <c r="Q72" i="27"/>
  <c r="X72" i="27" s="1"/>
  <c r="O72" i="27"/>
  <c r="L72" i="27"/>
  <c r="B72" i="27"/>
  <c r="V71" i="27"/>
  <c r="Y71" i="27" s="1"/>
  <c r="Q71" i="27"/>
  <c r="O71" i="27"/>
  <c r="L71" i="27"/>
  <c r="B71" i="27"/>
  <c r="U70" i="27"/>
  <c r="O70" i="27"/>
  <c r="Q70" i="27" s="1"/>
  <c r="L70" i="27"/>
  <c r="B70" i="27"/>
  <c r="Y69" i="27"/>
  <c r="Q69" i="27"/>
  <c r="O69" i="27"/>
  <c r="L69" i="27"/>
  <c r="B69" i="27"/>
  <c r="W68" i="27"/>
  <c r="U68" i="27"/>
  <c r="O68" i="27"/>
  <c r="Q68" i="27" s="1"/>
  <c r="L68" i="27"/>
  <c r="B68" i="27"/>
  <c r="V67" i="27"/>
  <c r="U67" i="27"/>
  <c r="W67" i="27" s="1"/>
  <c r="Q67" i="27"/>
  <c r="O67" i="27"/>
  <c r="L67" i="27"/>
  <c r="B67" i="27"/>
  <c r="V66" i="27"/>
  <c r="Y66" i="27" s="1"/>
  <c r="Q66" i="27"/>
  <c r="X66" i="27" s="1"/>
  <c r="O66" i="27"/>
  <c r="L66" i="27"/>
  <c r="B66" i="27"/>
  <c r="V65" i="27"/>
  <c r="Y65" i="27" s="1"/>
  <c r="Q65" i="27"/>
  <c r="O65" i="27"/>
  <c r="L65" i="27"/>
  <c r="B65" i="27"/>
  <c r="U64" i="27"/>
  <c r="W64" i="27" s="1"/>
  <c r="O64" i="27"/>
  <c r="Q64" i="27" s="1"/>
  <c r="L64" i="27"/>
  <c r="B64" i="27"/>
  <c r="Y63" i="27"/>
  <c r="Q63" i="27"/>
  <c r="O63" i="27"/>
  <c r="L63" i="27"/>
  <c r="B63" i="27"/>
  <c r="U62" i="27"/>
  <c r="W62" i="27" s="1"/>
  <c r="O62" i="27"/>
  <c r="Q62" i="27" s="1"/>
  <c r="L62" i="27"/>
  <c r="B62" i="27"/>
  <c r="V61" i="27"/>
  <c r="U61" i="27"/>
  <c r="Q61" i="27"/>
  <c r="O61" i="27"/>
  <c r="L61" i="27"/>
  <c r="B61" i="27"/>
  <c r="Y60" i="27"/>
  <c r="O60" i="27"/>
  <c r="Q60" i="27" s="1"/>
  <c r="L60" i="27"/>
  <c r="B60" i="27"/>
  <c r="V59" i="27"/>
  <c r="U59" i="27"/>
  <c r="Y59" i="27" s="1"/>
  <c r="Q59" i="27"/>
  <c r="X59" i="27" s="1"/>
  <c r="O59" i="27"/>
  <c r="L59" i="27"/>
  <c r="W59" i="27" s="1"/>
  <c r="B59" i="27"/>
  <c r="U58" i="27"/>
  <c r="O58" i="27"/>
  <c r="Q58" i="27" s="1"/>
  <c r="L58" i="27"/>
  <c r="B58" i="27"/>
  <c r="V57" i="27"/>
  <c r="U57" i="27"/>
  <c r="W57" i="27" s="1"/>
  <c r="X57" i="27" s="1"/>
  <c r="Q57" i="27"/>
  <c r="S57" i="27" s="1"/>
  <c r="T57" i="27" s="1"/>
  <c r="O57" i="27"/>
  <c r="L57" i="27"/>
  <c r="B57" i="27"/>
  <c r="V56" i="27"/>
  <c r="Y56" i="27" s="1"/>
  <c r="Q56" i="27"/>
  <c r="O56" i="27"/>
  <c r="L56" i="27"/>
  <c r="B56" i="27"/>
  <c r="U55" i="27"/>
  <c r="O55" i="27"/>
  <c r="Q55" i="27" s="1"/>
  <c r="L55" i="27"/>
  <c r="B55" i="27"/>
  <c r="Y54" i="27"/>
  <c r="Q54" i="27"/>
  <c r="O54" i="27"/>
  <c r="L54" i="27"/>
  <c r="B54" i="27"/>
  <c r="W53" i="27"/>
  <c r="U53" i="27"/>
  <c r="O53" i="27"/>
  <c r="Q53" i="27" s="1"/>
  <c r="L53" i="27"/>
  <c r="B53" i="27"/>
  <c r="V52" i="27"/>
  <c r="U52" i="27"/>
  <c r="W52" i="27" s="1"/>
  <c r="Q52" i="27"/>
  <c r="O52" i="27"/>
  <c r="L52" i="27"/>
  <c r="B52" i="27"/>
  <c r="U51" i="27"/>
  <c r="W51" i="27" s="1"/>
  <c r="O51" i="27"/>
  <c r="Q51" i="27" s="1"/>
  <c r="L51" i="27"/>
  <c r="B51" i="27"/>
  <c r="V50" i="27"/>
  <c r="U50" i="27"/>
  <c r="Y50" i="27" s="1"/>
  <c r="Q50" i="27"/>
  <c r="S50" i="27" s="1"/>
  <c r="T50" i="27" s="1"/>
  <c r="O50" i="27"/>
  <c r="L50" i="27"/>
  <c r="W50" i="27" s="1"/>
  <c r="X50" i="27" s="1"/>
  <c r="B50" i="27"/>
  <c r="V49" i="27"/>
  <c r="Y49" i="27" s="1"/>
  <c r="Q49" i="27"/>
  <c r="O49" i="27"/>
  <c r="L49" i="27"/>
  <c r="B49" i="27"/>
  <c r="U48" i="27"/>
  <c r="W48" i="27" s="1"/>
  <c r="O48" i="27"/>
  <c r="Q48" i="27" s="1"/>
  <c r="L48" i="27"/>
  <c r="B48" i="27"/>
  <c r="Y47" i="27"/>
  <c r="Q47" i="27"/>
  <c r="O47" i="27"/>
  <c r="L47" i="27"/>
  <c r="B47" i="27"/>
  <c r="V46" i="27"/>
  <c r="Y46" i="27" s="1"/>
  <c r="Q46" i="27"/>
  <c r="X46" i="27" s="1"/>
  <c r="O46" i="27"/>
  <c r="L46" i="27"/>
  <c r="B46" i="27"/>
  <c r="W45" i="27"/>
  <c r="U45" i="27"/>
  <c r="O45" i="27"/>
  <c r="Q45" i="27" s="1"/>
  <c r="S45" i="27" s="1"/>
  <c r="L45" i="27"/>
  <c r="B45" i="27"/>
  <c r="V44" i="27"/>
  <c r="U44" i="27"/>
  <c r="W44" i="27" s="1"/>
  <c r="Q44" i="27"/>
  <c r="O44" i="27"/>
  <c r="L44" i="27"/>
  <c r="B44" i="27"/>
  <c r="W43" i="27"/>
  <c r="U43" i="27"/>
  <c r="V43" i="27" s="1"/>
  <c r="S43" i="27"/>
  <c r="O43" i="27"/>
  <c r="Q43" i="27" s="1"/>
  <c r="L43" i="27"/>
  <c r="B43" i="27"/>
  <c r="Y42" i="27"/>
  <c r="Q42" i="27"/>
  <c r="O42" i="27"/>
  <c r="L42" i="27"/>
  <c r="B42" i="27"/>
  <c r="W41" i="27"/>
  <c r="U41" i="27"/>
  <c r="V41" i="27" s="1"/>
  <c r="S41" i="27"/>
  <c r="O41" i="27"/>
  <c r="Q41" i="27" s="1"/>
  <c r="L41" i="27"/>
  <c r="B41" i="27"/>
  <c r="X40" i="27"/>
  <c r="S40" i="27"/>
  <c r="O40" i="27"/>
  <c r="Q40" i="27" s="1"/>
  <c r="L40" i="27"/>
  <c r="B40" i="27"/>
  <c r="V39" i="27"/>
  <c r="U39" i="27"/>
  <c r="Q39" i="27"/>
  <c r="S39" i="27" s="1"/>
  <c r="O39" i="27"/>
  <c r="L39" i="27"/>
  <c r="W39" i="27" s="1"/>
  <c r="B39" i="27"/>
  <c r="Y38" i="27"/>
  <c r="O38" i="27"/>
  <c r="Q38" i="27" s="1"/>
  <c r="L38" i="27"/>
  <c r="B38" i="27"/>
  <c r="V37" i="27"/>
  <c r="U37" i="27"/>
  <c r="Q37" i="27"/>
  <c r="S37" i="27" s="1"/>
  <c r="O37" i="27"/>
  <c r="L37" i="27"/>
  <c r="W37" i="27" s="1"/>
  <c r="B37" i="27"/>
  <c r="Y36" i="27"/>
  <c r="O36" i="27"/>
  <c r="Q36" i="27" s="1"/>
  <c r="L36" i="27"/>
  <c r="B36" i="27"/>
  <c r="Y35" i="27"/>
  <c r="Q35" i="27"/>
  <c r="O35" i="27"/>
  <c r="L35" i="27"/>
  <c r="B35" i="27"/>
  <c r="W34" i="27"/>
  <c r="U34" i="27"/>
  <c r="V34" i="27" s="1"/>
  <c r="S34" i="27"/>
  <c r="O34" i="27"/>
  <c r="Q34" i="27" s="1"/>
  <c r="L34" i="27"/>
  <c r="B34" i="27"/>
  <c r="V33" i="27"/>
  <c r="U33" i="27"/>
  <c r="Q33" i="27"/>
  <c r="S33" i="27" s="1"/>
  <c r="O33" i="27"/>
  <c r="L33" i="27"/>
  <c r="W33" i="27" s="1"/>
  <c r="B33" i="27"/>
  <c r="U32" i="27"/>
  <c r="V32" i="27" s="1"/>
  <c r="O32" i="27"/>
  <c r="Q32" i="27" s="1"/>
  <c r="L32" i="27"/>
  <c r="B32" i="27"/>
  <c r="V31" i="27"/>
  <c r="U31" i="27"/>
  <c r="O31" i="27"/>
  <c r="Q31" i="27" s="1"/>
  <c r="L31" i="27"/>
  <c r="B31" i="27"/>
  <c r="Y30" i="27"/>
  <c r="Q30" i="27"/>
  <c r="O30" i="27"/>
  <c r="L30" i="27"/>
  <c r="B30" i="27"/>
  <c r="V29" i="27"/>
  <c r="U29" i="27"/>
  <c r="Q29" i="27"/>
  <c r="O29" i="27"/>
  <c r="L29" i="27"/>
  <c r="B29" i="27"/>
  <c r="W28" i="27"/>
  <c r="U28" i="27"/>
  <c r="O28" i="27"/>
  <c r="Q28" i="27" s="1"/>
  <c r="L28" i="27"/>
  <c r="B28" i="27"/>
  <c r="V27" i="27"/>
  <c r="O27" i="27"/>
  <c r="Q27" i="27" s="1"/>
  <c r="L27" i="27"/>
  <c r="B27" i="27"/>
  <c r="V26" i="27"/>
  <c r="U26" i="27"/>
  <c r="Q26" i="27"/>
  <c r="S26" i="27" s="1"/>
  <c r="T26" i="27" s="1"/>
  <c r="O26" i="27"/>
  <c r="L26" i="27"/>
  <c r="B26" i="27"/>
  <c r="V25" i="27"/>
  <c r="Y25" i="27" s="1"/>
  <c r="Q25" i="27"/>
  <c r="O25" i="27"/>
  <c r="L25" i="27"/>
  <c r="B25" i="27"/>
  <c r="U24" i="27"/>
  <c r="W24" i="27" s="1"/>
  <c r="O24" i="27"/>
  <c r="Q24" i="27" s="1"/>
  <c r="L24" i="27"/>
  <c r="B24" i="27"/>
  <c r="V23" i="27"/>
  <c r="U23" i="27"/>
  <c r="Q23" i="27"/>
  <c r="S23" i="27" s="1"/>
  <c r="T23" i="27" s="1"/>
  <c r="O23" i="27"/>
  <c r="L23" i="27"/>
  <c r="B23" i="27"/>
  <c r="Y22" i="27"/>
  <c r="O22" i="27"/>
  <c r="Q22" i="27" s="1"/>
  <c r="L22" i="27"/>
  <c r="B22" i="27"/>
  <c r="O21" i="27"/>
  <c r="Q21" i="27" s="1"/>
  <c r="L21" i="27"/>
  <c r="B21" i="27"/>
  <c r="V20" i="27"/>
  <c r="U20" i="27"/>
  <c r="Y20" i="27" s="1"/>
  <c r="Q20" i="27"/>
  <c r="O20" i="27"/>
  <c r="L20" i="27"/>
  <c r="W20" i="27" s="1"/>
  <c r="B20" i="27"/>
  <c r="U19" i="27"/>
  <c r="W19" i="27" s="1"/>
  <c r="O19" i="27"/>
  <c r="Q19" i="27" s="1"/>
  <c r="L19" i="27"/>
  <c r="B19" i="27"/>
  <c r="V18" i="27"/>
  <c r="U18" i="27"/>
  <c r="Q18" i="27"/>
  <c r="S18" i="27" s="1"/>
  <c r="T18" i="27" s="1"/>
  <c r="O18" i="27"/>
  <c r="L18" i="27"/>
  <c r="B18" i="27"/>
  <c r="W17" i="27"/>
  <c r="U17" i="27"/>
  <c r="O17" i="27"/>
  <c r="Q17" i="27" s="1"/>
  <c r="L17" i="27"/>
  <c r="B17" i="27"/>
  <c r="V16" i="27"/>
  <c r="O16" i="27"/>
  <c r="Q16" i="27" s="1"/>
  <c r="L16" i="27"/>
  <c r="B16" i="27"/>
  <c r="V15" i="27"/>
  <c r="U15" i="27"/>
  <c r="Q15" i="27"/>
  <c r="S15" i="27" s="1"/>
  <c r="T15" i="27" s="1"/>
  <c r="O15" i="27"/>
  <c r="L15" i="27"/>
  <c r="B15" i="27"/>
  <c r="V14" i="27"/>
  <c r="Y14" i="27" s="1"/>
  <c r="Q14" i="27"/>
  <c r="O14" i="27"/>
  <c r="L14" i="27"/>
  <c r="B14" i="27"/>
  <c r="Y13" i="27"/>
  <c r="O13" i="27"/>
  <c r="Q13" i="27" s="1"/>
  <c r="L13" i="27"/>
  <c r="B13" i="27"/>
  <c r="Y12" i="27"/>
  <c r="Q12" i="27"/>
  <c r="O12" i="27"/>
  <c r="L12" i="27"/>
  <c r="B12" i="27"/>
  <c r="Y11" i="27"/>
  <c r="O11" i="27"/>
  <c r="Q11" i="27" s="1"/>
  <c r="L11" i="27"/>
  <c r="B11" i="27"/>
  <c r="O10" i="27"/>
  <c r="Q10" i="27" s="1"/>
  <c r="L10" i="27"/>
  <c r="B10" i="27"/>
  <c r="Y9" i="27"/>
  <c r="Q9" i="27"/>
  <c r="O9" i="27"/>
  <c r="L9" i="27"/>
  <c r="B9" i="27"/>
  <c r="W8" i="27"/>
  <c r="U8" i="27"/>
  <c r="O8" i="27"/>
  <c r="Q8" i="27" s="1"/>
  <c r="L8" i="27"/>
  <c r="B8" i="27"/>
  <c r="V7" i="27"/>
  <c r="U7" i="27"/>
  <c r="W7" i="27" s="1"/>
  <c r="Q7" i="27"/>
  <c r="O7" i="27"/>
  <c r="L7" i="27"/>
  <c r="B7" i="27"/>
  <c r="U6" i="27"/>
  <c r="W6" i="27" s="1"/>
  <c r="O6" i="27"/>
  <c r="Q6" i="27" s="1"/>
  <c r="L6" i="27"/>
  <c r="B6" i="27"/>
  <c r="Y5" i="27"/>
  <c r="Q5" i="27"/>
  <c r="O5" i="27"/>
  <c r="L5" i="27"/>
  <c r="B5" i="27"/>
  <c r="Y4" i="27"/>
  <c r="O4" i="27"/>
  <c r="Q4" i="27" s="1"/>
  <c r="L4" i="27"/>
  <c r="B4" i="27"/>
  <c r="V3" i="27"/>
  <c r="U3" i="27"/>
  <c r="Q3" i="27"/>
  <c r="O3" i="27"/>
  <c r="L3" i="27"/>
  <c r="W3" i="27" s="1"/>
  <c r="B3" i="27"/>
  <c r="R205" i="26"/>
  <c r="S205" i="26" s="1"/>
  <c r="R204" i="26"/>
  <c r="M204" i="26"/>
  <c r="K204" i="26"/>
  <c r="H204" i="26"/>
  <c r="Q203" i="26"/>
  <c r="T203" i="26" s="1"/>
  <c r="L203" i="26"/>
  <c r="J203" i="26"/>
  <c r="F203" i="26"/>
  <c r="R202" i="26"/>
  <c r="S202" i="26" s="1"/>
  <c r="Q202" i="26"/>
  <c r="P202" i="26"/>
  <c r="N202" i="26"/>
  <c r="O202" i="26" s="1"/>
  <c r="L202" i="26"/>
  <c r="J202" i="26"/>
  <c r="F202" i="26"/>
  <c r="Q201" i="26"/>
  <c r="T201" i="26" s="1"/>
  <c r="P201" i="26"/>
  <c r="R201" i="26" s="1"/>
  <c r="J201" i="26"/>
  <c r="L201" i="26" s="1"/>
  <c r="I201" i="26"/>
  <c r="F201" i="26"/>
  <c r="Q200" i="26"/>
  <c r="T200" i="26" s="1"/>
  <c r="N200" i="26"/>
  <c r="I200" i="26"/>
  <c r="J200" i="26" s="1"/>
  <c r="L200" i="26" s="1"/>
  <c r="F200" i="26"/>
  <c r="Q199" i="26"/>
  <c r="L199" i="26"/>
  <c r="J199" i="26"/>
  <c r="F199" i="26"/>
  <c r="Q198" i="26"/>
  <c r="N198" i="26"/>
  <c r="J198" i="26"/>
  <c r="L198" i="26" s="1"/>
  <c r="F198" i="26"/>
  <c r="Q197" i="26"/>
  <c r="T197" i="26" s="1"/>
  <c r="L197" i="26"/>
  <c r="I197" i="26"/>
  <c r="J197" i="26" s="1"/>
  <c r="F197" i="26"/>
  <c r="R196" i="26"/>
  <c r="P196" i="26"/>
  <c r="L196" i="26"/>
  <c r="J196" i="26"/>
  <c r="F196" i="26"/>
  <c r="Q195" i="26"/>
  <c r="T195" i="26" s="1"/>
  <c r="N195" i="26"/>
  <c r="I195" i="26"/>
  <c r="J195" i="26" s="1"/>
  <c r="L195" i="26" s="1"/>
  <c r="F195" i="26"/>
  <c r="Q194" i="26"/>
  <c r="T194" i="26" s="1"/>
  <c r="P194" i="26"/>
  <c r="N194" i="26"/>
  <c r="J194" i="26"/>
  <c r="L194" i="26" s="1"/>
  <c r="I194" i="26"/>
  <c r="F194" i="26"/>
  <c r="R194" i="26" s="1"/>
  <c r="S193" i="26"/>
  <c r="Q193" i="26"/>
  <c r="T193" i="26" s="1"/>
  <c r="J193" i="26"/>
  <c r="L193" i="26" s="1"/>
  <c r="F193" i="26"/>
  <c r="R192" i="26"/>
  <c r="Q192" i="26"/>
  <c r="T192" i="26" s="1"/>
  <c r="P192" i="26"/>
  <c r="N192" i="26"/>
  <c r="J192" i="26"/>
  <c r="L192" i="26" s="1"/>
  <c r="F192" i="26"/>
  <c r="Q191" i="26"/>
  <c r="T191" i="26" s="1"/>
  <c r="L191" i="26"/>
  <c r="I191" i="26"/>
  <c r="J191" i="26" s="1"/>
  <c r="F191" i="26"/>
  <c r="P190" i="26"/>
  <c r="L190" i="26"/>
  <c r="J190" i="26"/>
  <c r="F190" i="26"/>
  <c r="P189" i="26"/>
  <c r="N189" i="26"/>
  <c r="O189" i="26" s="1"/>
  <c r="J189" i="26"/>
  <c r="L189" i="26" s="1"/>
  <c r="F189" i="26"/>
  <c r="Q188" i="26"/>
  <c r="J188" i="26"/>
  <c r="L188" i="26" s="1"/>
  <c r="F188" i="26"/>
  <c r="Q187" i="26"/>
  <c r="P187" i="26"/>
  <c r="O187" i="26"/>
  <c r="L187" i="26"/>
  <c r="N187" i="26" s="1"/>
  <c r="I187" i="26"/>
  <c r="J187" i="26" s="1"/>
  <c r="F187" i="26"/>
  <c r="R187" i="26" s="1"/>
  <c r="Q186" i="26"/>
  <c r="J186" i="26"/>
  <c r="L186" i="26" s="1"/>
  <c r="I186" i="26"/>
  <c r="F186" i="26"/>
  <c r="P185" i="26"/>
  <c r="N185" i="26"/>
  <c r="J185" i="26"/>
  <c r="L185" i="26" s="1"/>
  <c r="F185" i="26"/>
  <c r="P184" i="26"/>
  <c r="L184" i="26"/>
  <c r="J184" i="26"/>
  <c r="F184" i="26"/>
  <c r="Q183" i="26"/>
  <c r="T183" i="26" s="1"/>
  <c r="I183" i="26"/>
  <c r="J183" i="26" s="1"/>
  <c r="L183" i="26" s="1"/>
  <c r="F183" i="26"/>
  <c r="Q182" i="26"/>
  <c r="T182" i="26" s="1"/>
  <c r="L182" i="26"/>
  <c r="I182" i="26"/>
  <c r="J182" i="26" s="1"/>
  <c r="F182" i="26"/>
  <c r="R181" i="26"/>
  <c r="P181" i="26"/>
  <c r="Q181" i="26" s="1"/>
  <c r="J181" i="26"/>
  <c r="L181" i="26" s="1"/>
  <c r="I181" i="26"/>
  <c r="F181" i="26"/>
  <c r="R180" i="26"/>
  <c r="S180" i="26" s="1"/>
  <c r="Q180" i="26"/>
  <c r="P180" i="26"/>
  <c r="N180" i="26"/>
  <c r="O180" i="26" s="1"/>
  <c r="L180" i="26"/>
  <c r="J180" i="26"/>
  <c r="F180" i="26"/>
  <c r="N179" i="26"/>
  <c r="I179" i="26"/>
  <c r="J179" i="26" s="1"/>
  <c r="L179" i="26" s="1"/>
  <c r="F179" i="26"/>
  <c r="Q178" i="26"/>
  <c r="P178" i="26"/>
  <c r="L178" i="26"/>
  <c r="J178" i="26"/>
  <c r="F178" i="26"/>
  <c r="R178" i="26" s="1"/>
  <c r="P177" i="26"/>
  <c r="L177" i="26"/>
  <c r="J177" i="26"/>
  <c r="F177" i="26"/>
  <c r="R176" i="26"/>
  <c r="Q176" i="26"/>
  <c r="P176" i="26"/>
  <c r="T176" i="26" s="1"/>
  <c r="N176" i="26"/>
  <c r="L176" i="26"/>
  <c r="S176" i="26" s="1"/>
  <c r="J176" i="26"/>
  <c r="F176" i="26"/>
  <c r="Q175" i="26"/>
  <c r="P175" i="26"/>
  <c r="J175" i="26"/>
  <c r="L175" i="26" s="1"/>
  <c r="F175" i="26"/>
  <c r="S174" i="26"/>
  <c r="L174" i="26"/>
  <c r="J174" i="26"/>
  <c r="I174" i="26"/>
  <c r="F174" i="26"/>
  <c r="Q173" i="26"/>
  <c r="P173" i="26"/>
  <c r="J173" i="26"/>
  <c r="L173" i="26" s="1"/>
  <c r="F173" i="26"/>
  <c r="S172" i="26"/>
  <c r="L172" i="26"/>
  <c r="J172" i="26"/>
  <c r="I172" i="26"/>
  <c r="F172" i="26"/>
  <c r="I171" i="26"/>
  <c r="J171" i="26" s="1"/>
  <c r="L171" i="26" s="1"/>
  <c r="F171" i="26"/>
  <c r="S170" i="26"/>
  <c r="Q170" i="26"/>
  <c r="P170" i="26"/>
  <c r="L170" i="26"/>
  <c r="I170" i="26"/>
  <c r="J170" i="26" s="1"/>
  <c r="F170" i="26"/>
  <c r="R170" i="26" s="1"/>
  <c r="P169" i="26"/>
  <c r="L169" i="26"/>
  <c r="J169" i="26"/>
  <c r="F169" i="26"/>
  <c r="Q168" i="26"/>
  <c r="T168" i="26" s="1"/>
  <c r="N168" i="26"/>
  <c r="I168" i="26"/>
  <c r="J168" i="26" s="1"/>
  <c r="L168" i="26" s="1"/>
  <c r="F168" i="26"/>
  <c r="Q167" i="26"/>
  <c r="P167" i="26"/>
  <c r="R167" i="26" s="1"/>
  <c r="N167" i="26"/>
  <c r="J167" i="26"/>
  <c r="L167" i="26" s="1"/>
  <c r="F167" i="26"/>
  <c r="Q166" i="26"/>
  <c r="T166" i="26" s="1"/>
  <c r="L166" i="26"/>
  <c r="J166" i="26"/>
  <c r="F166" i="26"/>
  <c r="P165" i="26"/>
  <c r="L165" i="26"/>
  <c r="J165" i="26"/>
  <c r="F165" i="26"/>
  <c r="R164" i="26"/>
  <c r="Q164" i="26"/>
  <c r="P164" i="26"/>
  <c r="N164" i="26"/>
  <c r="L164" i="26"/>
  <c r="S164" i="26" s="1"/>
  <c r="J164" i="26"/>
  <c r="F164" i="26"/>
  <c r="Q163" i="26"/>
  <c r="P163" i="26"/>
  <c r="J163" i="26"/>
  <c r="L163" i="26" s="1"/>
  <c r="F163" i="26"/>
  <c r="S162" i="26"/>
  <c r="L162" i="26"/>
  <c r="J162" i="26"/>
  <c r="F162" i="26"/>
  <c r="P161" i="26"/>
  <c r="N161" i="26"/>
  <c r="J161" i="26"/>
  <c r="L161" i="26" s="1"/>
  <c r="F161" i="26"/>
  <c r="Q160" i="26"/>
  <c r="T160" i="26"/>
  <c r="J160" i="26"/>
  <c r="L160" i="26" s="1"/>
  <c r="F160" i="26"/>
  <c r="Q159" i="26"/>
  <c r="P159" i="26"/>
  <c r="L159" i="26"/>
  <c r="N159" i="26" s="1"/>
  <c r="J159" i="26"/>
  <c r="F159" i="26"/>
  <c r="R159" i="26" s="1"/>
  <c r="S158" i="26"/>
  <c r="Q158" i="26"/>
  <c r="O158" i="26"/>
  <c r="J158" i="26"/>
  <c r="L158" i="26" s="1"/>
  <c r="N158" i="26" s="1"/>
  <c r="F158" i="26"/>
  <c r="T157" i="26"/>
  <c r="Q157" i="26"/>
  <c r="P157" i="26"/>
  <c r="R157" i="26" s="1"/>
  <c r="J157" i="26"/>
  <c r="L157" i="26" s="1"/>
  <c r="F157" i="26"/>
  <c r="R156" i="26"/>
  <c r="P156" i="26"/>
  <c r="Q156" i="26" s="1"/>
  <c r="J156" i="26"/>
  <c r="L156" i="26" s="1"/>
  <c r="F156" i="26"/>
  <c r="Q155" i="26"/>
  <c r="J155" i="26"/>
  <c r="L155" i="26" s="1"/>
  <c r="I155" i="26"/>
  <c r="F155" i="26"/>
  <c r="J154" i="26"/>
  <c r="L154" i="26" s="1"/>
  <c r="F154" i="26"/>
  <c r="Q153" i="26"/>
  <c r="T153" i="26" s="1"/>
  <c r="L153" i="26"/>
  <c r="J153" i="26"/>
  <c r="F153" i="26"/>
  <c r="Q152" i="26"/>
  <c r="P152" i="26"/>
  <c r="O152" i="26"/>
  <c r="L152" i="26"/>
  <c r="N152" i="26" s="1"/>
  <c r="J152" i="26"/>
  <c r="F152" i="26"/>
  <c r="Q151" i="26"/>
  <c r="P151" i="26"/>
  <c r="L151" i="26"/>
  <c r="N151" i="26" s="1"/>
  <c r="I151" i="26"/>
  <c r="J151" i="26" s="1"/>
  <c r="F151" i="26"/>
  <c r="R151" i="26" s="1"/>
  <c r="Q150" i="26"/>
  <c r="T150" i="26" s="1"/>
  <c r="L150" i="26"/>
  <c r="J150" i="26"/>
  <c r="F150" i="26"/>
  <c r="Q149" i="26"/>
  <c r="P149" i="26"/>
  <c r="T149" i="26" s="1"/>
  <c r="L149" i="26"/>
  <c r="J149" i="26"/>
  <c r="F149" i="26"/>
  <c r="R149" i="26" s="1"/>
  <c r="S149" i="26" s="1"/>
  <c r="J148" i="26"/>
  <c r="L148" i="26" s="1"/>
  <c r="F148" i="26"/>
  <c r="P147" i="26"/>
  <c r="J147" i="26"/>
  <c r="L147" i="26" s="1"/>
  <c r="I147" i="26"/>
  <c r="F147" i="26"/>
  <c r="Q146" i="26"/>
  <c r="P146" i="26"/>
  <c r="O146" i="26"/>
  <c r="L146" i="26"/>
  <c r="N146" i="26" s="1"/>
  <c r="J146" i="26"/>
  <c r="F146" i="26"/>
  <c r="Q145" i="26"/>
  <c r="P145" i="26"/>
  <c r="L145" i="26"/>
  <c r="N145" i="26" s="1"/>
  <c r="J145" i="26"/>
  <c r="F145" i="26"/>
  <c r="R145" i="26" s="1"/>
  <c r="Q144" i="26"/>
  <c r="P144" i="26"/>
  <c r="O144" i="26"/>
  <c r="L144" i="26"/>
  <c r="N144" i="26" s="1"/>
  <c r="J144" i="26"/>
  <c r="F144" i="26"/>
  <c r="Q143" i="26"/>
  <c r="P143" i="26"/>
  <c r="L143" i="26"/>
  <c r="J143" i="26"/>
  <c r="F143" i="26"/>
  <c r="R143" i="26" s="1"/>
  <c r="S143" i="26" s="1"/>
  <c r="J142" i="26"/>
  <c r="L142" i="26" s="1"/>
  <c r="I142" i="26"/>
  <c r="F142" i="26"/>
  <c r="S141" i="26"/>
  <c r="J141" i="26"/>
  <c r="L141" i="26" s="1"/>
  <c r="F141" i="26"/>
  <c r="Q140" i="26"/>
  <c r="T140" i="26" s="1"/>
  <c r="L140" i="26"/>
  <c r="J140" i="26"/>
  <c r="F140" i="26"/>
  <c r="J139" i="26"/>
  <c r="L139" i="26" s="1"/>
  <c r="F139" i="26"/>
  <c r="P138" i="26"/>
  <c r="N138" i="26"/>
  <c r="J138" i="26"/>
  <c r="L138" i="26" s="1"/>
  <c r="F138" i="26"/>
  <c r="Q137" i="26"/>
  <c r="T137" i="26" s="1"/>
  <c r="L137" i="26"/>
  <c r="I137" i="26"/>
  <c r="J137" i="26" s="1"/>
  <c r="F137" i="26"/>
  <c r="P136" i="26"/>
  <c r="N136" i="26"/>
  <c r="J136" i="26"/>
  <c r="L136" i="26" s="1"/>
  <c r="F136" i="26"/>
  <c r="Q135" i="26"/>
  <c r="T135" i="26" s="1"/>
  <c r="L135" i="26"/>
  <c r="I135" i="26"/>
  <c r="J135" i="26" s="1"/>
  <c r="F135" i="26"/>
  <c r="R134" i="26"/>
  <c r="P134" i="26"/>
  <c r="Q134" i="26" s="1"/>
  <c r="L134" i="26"/>
  <c r="J134" i="26"/>
  <c r="F134" i="26"/>
  <c r="P133" i="26"/>
  <c r="N133" i="26"/>
  <c r="J133" i="26"/>
  <c r="L133" i="26" s="1"/>
  <c r="F133" i="26"/>
  <c r="R133" i="26" s="1"/>
  <c r="J132" i="26"/>
  <c r="L132" i="26" s="1"/>
  <c r="I132" i="26"/>
  <c r="F132" i="26"/>
  <c r="Q131" i="26"/>
  <c r="T131" i="26" s="1"/>
  <c r="N131" i="26"/>
  <c r="L131" i="26"/>
  <c r="J131" i="26"/>
  <c r="F131" i="26"/>
  <c r="J130" i="26"/>
  <c r="L130" i="26" s="1"/>
  <c r="S130" i="26" s="1"/>
  <c r="I130" i="26"/>
  <c r="F130" i="26"/>
  <c r="R129" i="26"/>
  <c r="Q129" i="26"/>
  <c r="P129" i="26"/>
  <c r="N129" i="26"/>
  <c r="L129" i="26"/>
  <c r="S129" i="26" s="1"/>
  <c r="I129" i="26"/>
  <c r="J129" i="26" s="1"/>
  <c r="F129" i="26"/>
  <c r="P128" i="26"/>
  <c r="L128" i="26"/>
  <c r="J128" i="26"/>
  <c r="F128" i="26"/>
  <c r="P127" i="26"/>
  <c r="O127" i="26"/>
  <c r="N127" i="26"/>
  <c r="J127" i="26"/>
  <c r="L127" i="26" s="1"/>
  <c r="F127" i="26"/>
  <c r="P126" i="26"/>
  <c r="Q126" i="26" s="1"/>
  <c r="L126" i="26"/>
  <c r="J126" i="26"/>
  <c r="F126" i="26"/>
  <c r="P125" i="26"/>
  <c r="I125" i="26"/>
  <c r="J125" i="26" s="1"/>
  <c r="L125" i="26" s="1"/>
  <c r="F125" i="26"/>
  <c r="Q124" i="26"/>
  <c r="P124" i="26"/>
  <c r="L124" i="26"/>
  <c r="N124" i="26" s="1"/>
  <c r="I124" i="26"/>
  <c r="J124" i="26" s="1"/>
  <c r="F124" i="26"/>
  <c r="R124" i="26" s="1"/>
  <c r="Q123" i="26"/>
  <c r="P123" i="26"/>
  <c r="L123" i="26"/>
  <c r="J123" i="26"/>
  <c r="F123" i="26"/>
  <c r="Q122" i="26"/>
  <c r="T122" i="26" s="1"/>
  <c r="N122" i="26"/>
  <c r="L122" i="26"/>
  <c r="J122" i="26"/>
  <c r="F122" i="26"/>
  <c r="Q121" i="26"/>
  <c r="P121" i="26"/>
  <c r="J121" i="26"/>
  <c r="L121" i="26" s="1"/>
  <c r="F121" i="26"/>
  <c r="Q120" i="26"/>
  <c r="P120" i="26"/>
  <c r="L120" i="26"/>
  <c r="J120" i="26"/>
  <c r="F120" i="26"/>
  <c r="R120" i="26" s="1"/>
  <c r="T119" i="26"/>
  <c r="S119" i="26"/>
  <c r="Q119" i="26"/>
  <c r="J119" i="26"/>
  <c r="L119" i="26" s="1"/>
  <c r="I119" i="26"/>
  <c r="F119" i="26"/>
  <c r="R118" i="26"/>
  <c r="S118" i="26" s="1"/>
  <c r="Q118" i="26"/>
  <c r="P118" i="26"/>
  <c r="N118" i="26"/>
  <c r="O118" i="26" s="1"/>
  <c r="I118" i="26"/>
  <c r="J118" i="26" s="1"/>
  <c r="L118" i="26" s="1"/>
  <c r="F118" i="26"/>
  <c r="Q117" i="26"/>
  <c r="T117" i="26" s="1"/>
  <c r="P117" i="26"/>
  <c r="R117" i="26" s="1"/>
  <c r="N117" i="26"/>
  <c r="J117" i="26"/>
  <c r="L117" i="26" s="1"/>
  <c r="F117" i="26"/>
  <c r="Q116" i="26"/>
  <c r="T116" i="26" s="1"/>
  <c r="I116" i="26"/>
  <c r="J116" i="26" s="1"/>
  <c r="L116" i="26" s="1"/>
  <c r="F116" i="26"/>
  <c r="R115" i="26"/>
  <c r="P115" i="26"/>
  <c r="J115" i="26"/>
  <c r="L115" i="26" s="1"/>
  <c r="I115" i="26"/>
  <c r="F115" i="26"/>
  <c r="S114" i="26"/>
  <c r="Q114" i="26"/>
  <c r="T114" i="26" s="1"/>
  <c r="N114" i="26"/>
  <c r="J114" i="26"/>
  <c r="L114" i="26" s="1"/>
  <c r="F114" i="26"/>
  <c r="Q113" i="26"/>
  <c r="P113" i="26"/>
  <c r="L113" i="26"/>
  <c r="J113" i="26"/>
  <c r="F113" i="26"/>
  <c r="R112" i="26"/>
  <c r="Q112" i="26"/>
  <c r="N112" i="26"/>
  <c r="L112" i="26"/>
  <c r="J112" i="26"/>
  <c r="F112" i="26"/>
  <c r="Q111" i="26"/>
  <c r="P111" i="26"/>
  <c r="R111" i="26" s="1"/>
  <c r="J111" i="26"/>
  <c r="L111" i="26" s="1"/>
  <c r="I111" i="26"/>
  <c r="F111" i="26"/>
  <c r="P110" i="26"/>
  <c r="O110" i="26"/>
  <c r="N110" i="26"/>
  <c r="J110" i="26"/>
  <c r="L110" i="26" s="1"/>
  <c r="F110" i="26"/>
  <c r="Q109" i="26"/>
  <c r="T109" i="26" s="1"/>
  <c r="L109" i="26"/>
  <c r="J109" i="26"/>
  <c r="F109" i="26"/>
  <c r="R108" i="26"/>
  <c r="Q108" i="26"/>
  <c r="P108" i="26"/>
  <c r="N108" i="26"/>
  <c r="L108" i="26"/>
  <c r="S108" i="26" s="1"/>
  <c r="J108" i="26"/>
  <c r="F108" i="26"/>
  <c r="Q107" i="26"/>
  <c r="T107" i="26" s="1"/>
  <c r="N107" i="26"/>
  <c r="J107" i="26"/>
  <c r="L107" i="26" s="1"/>
  <c r="O107" i="26" s="1"/>
  <c r="F107" i="26"/>
  <c r="R106" i="26"/>
  <c r="Q106" i="26"/>
  <c r="P106" i="26"/>
  <c r="L106" i="26"/>
  <c r="J106" i="26"/>
  <c r="I106" i="26"/>
  <c r="F106" i="26"/>
  <c r="P105" i="26"/>
  <c r="L105" i="26"/>
  <c r="N105" i="26" s="1"/>
  <c r="I105" i="26"/>
  <c r="J105" i="26" s="1"/>
  <c r="F105" i="26"/>
  <c r="R104" i="26"/>
  <c r="Q104" i="26"/>
  <c r="I104" i="26"/>
  <c r="J104" i="26" s="1"/>
  <c r="L104" i="26" s="1"/>
  <c r="F104" i="26"/>
  <c r="L103" i="26"/>
  <c r="I103" i="26"/>
  <c r="J103" i="26" s="1"/>
  <c r="F103" i="26"/>
  <c r="Q102" i="26"/>
  <c r="T102" i="26" s="1"/>
  <c r="I102" i="26"/>
  <c r="J102" i="26" s="1"/>
  <c r="L102" i="26" s="1"/>
  <c r="F102" i="26"/>
  <c r="R101" i="26"/>
  <c r="P101" i="26"/>
  <c r="Q101" i="26" s="1"/>
  <c r="J101" i="26"/>
  <c r="L101" i="26" s="1"/>
  <c r="F101" i="26"/>
  <c r="R100" i="26"/>
  <c r="Q100" i="26"/>
  <c r="T100" i="26" s="1"/>
  <c r="P100" i="26"/>
  <c r="J100" i="26"/>
  <c r="L100" i="26" s="1"/>
  <c r="F100" i="26"/>
  <c r="Q99" i="26"/>
  <c r="T99" i="26" s="1"/>
  <c r="L99" i="26"/>
  <c r="J99" i="26"/>
  <c r="F99" i="26"/>
  <c r="Q98" i="26"/>
  <c r="T98" i="26" s="1"/>
  <c r="J98" i="26"/>
  <c r="L98" i="26" s="1"/>
  <c r="I98" i="26"/>
  <c r="F98" i="26"/>
  <c r="Q97" i="26"/>
  <c r="J97" i="26"/>
  <c r="L97" i="26" s="1"/>
  <c r="F97" i="26"/>
  <c r="R96" i="26"/>
  <c r="P96" i="26"/>
  <c r="Q96" i="26" s="1"/>
  <c r="J96" i="26"/>
  <c r="L96" i="26" s="1"/>
  <c r="F96" i="26"/>
  <c r="R95" i="26"/>
  <c r="P95" i="26"/>
  <c r="Q95" i="26" s="1"/>
  <c r="J95" i="26"/>
  <c r="L95" i="26" s="1"/>
  <c r="F95" i="26"/>
  <c r="L94" i="26"/>
  <c r="J94" i="26"/>
  <c r="F94" i="26"/>
  <c r="R93" i="26"/>
  <c r="Q93" i="26"/>
  <c r="P93" i="26"/>
  <c r="N93" i="26"/>
  <c r="L93" i="26"/>
  <c r="S93" i="26" s="1"/>
  <c r="J93" i="26"/>
  <c r="F93" i="26"/>
  <c r="I92" i="26"/>
  <c r="J92" i="26" s="1"/>
  <c r="L92" i="26" s="1"/>
  <c r="F92" i="26"/>
  <c r="L91" i="26"/>
  <c r="J91" i="26"/>
  <c r="I91" i="26"/>
  <c r="F91" i="26"/>
  <c r="Q90" i="26"/>
  <c r="P90" i="26"/>
  <c r="J90" i="26"/>
  <c r="L90" i="26" s="1"/>
  <c r="F90" i="26"/>
  <c r="Q89" i="26"/>
  <c r="P89" i="26"/>
  <c r="L89" i="26"/>
  <c r="J89" i="26"/>
  <c r="F89" i="26"/>
  <c r="R89" i="26" s="1"/>
  <c r="P88" i="26"/>
  <c r="R88" i="26" s="1"/>
  <c r="L88" i="26"/>
  <c r="I88" i="26"/>
  <c r="J88" i="26" s="1"/>
  <c r="F88" i="26"/>
  <c r="R87" i="26"/>
  <c r="P87" i="26"/>
  <c r="Q87" i="26" s="1"/>
  <c r="T87" i="26" s="1"/>
  <c r="J87" i="26"/>
  <c r="L87" i="26" s="1"/>
  <c r="F87" i="26"/>
  <c r="Q86" i="26"/>
  <c r="T86" i="26" s="1"/>
  <c r="I86" i="26"/>
  <c r="J86" i="26" s="1"/>
  <c r="L86" i="26" s="1"/>
  <c r="F86" i="26"/>
  <c r="Q85" i="26"/>
  <c r="T85" i="26" s="1"/>
  <c r="L85" i="26"/>
  <c r="S85" i="26" s="1"/>
  <c r="J85" i="26"/>
  <c r="F85" i="26"/>
  <c r="Q84" i="26"/>
  <c r="O84" i="26"/>
  <c r="J84" i="26"/>
  <c r="L84" i="26" s="1"/>
  <c r="N84" i="26" s="1"/>
  <c r="F84" i="26"/>
  <c r="Q83" i="26"/>
  <c r="T83" i="26" s="1"/>
  <c r="L83" i="26"/>
  <c r="J83" i="26"/>
  <c r="F83" i="26"/>
  <c r="Q82" i="26"/>
  <c r="J82" i="26"/>
  <c r="L82" i="26" s="1"/>
  <c r="F82" i="26"/>
  <c r="R81" i="26"/>
  <c r="P81" i="26"/>
  <c r="Q81" i="26" s="1"/>
  <c r="J81" i="26"/>
  <c r="L81" i="26" s="1"/>
  <c r="F81" i="26"/>
  <c r="L80" i="26"/>
  <c r="J80" i="26"/>
  <c r="F80" i="26"/>
  <c r="Q79" i="26"/>
  <c r="N79" i="26"/>
  <c r="J79" i="26"/>
  <c r="L79" i="26" s="1"/>
  <c r="I79" i="26"/>
  <c r="F79" i="26"/>
  <c r="Q78" i="26"/>
  <c r="J78" i="26"/>
  <c r="L78" i="26" s="1"/>
  <c r="N78" i="26" s="1"/>
  <c r="O78" i="26" s="1"/>
  <c r="F78" i="26"/>
  <c r="Q77" i="26"/>
  <c r="T77" i="26" s="1"/>
  <c r="L77" i="26"/>
  <c r="J77" i="26"/>
  <c r="F77" i="26"/>
  <c r="R76" i="26"/>
  <c r="Q76" i="26"/>
  <c r="J76" i="26"/>
  <c r="L76" i="26" s="1"/>
  <c r="F76" i="26"/>
  <c r="Q75" i="26"/>
  <c r="T75" i="26" s="1"/>
  <c r="L75" i="26"/>
  <c r="J75" i="26"/>
  <c r="F75" i="26"/>
  <c r="P74" i="26"/>
  <c r="L74" i="26"/>
  <c r="J74" i="26"/>
  <c r="F74" i="26"/>
  <c r="Q73" i="26"/>
  <c r="J73" i="26"/>
  <c r="L73" i="26" s="1"/>
  <c r="I73" i="26"/>
  <c r="F73" i="26"/>
  <c r="P72" i="26"/>
  <c r="L72" i="26"/>
  <c r="J72" i="26"/>
  <c r="F72" i="26"/>
  <c r="Q71" i="26"/>
  <c r="J71" i="26"/>
  <c r="L71" i="26" s="1"/>
  <c r="F71" i="26"/>
  <c r="R70" i="26"/>
  <c r="P70" i="26"/>
  <c r="Q70" i="26" s="1"/>
  <c r="J70" i="26"/>
  <c r="L70" i="26" s="1"/>
  <c r="F70" i="26"/>
  <c r="L69" i="26"/>
  <c r="J69" i="26"/>
  <c r="F69" i="26"/>
  <c r="Q68" i="26"/>
  <c r="J68" i="26"/>
  <c r="L68" i="26" s="1"/>
  <c r="N68" i="26" s="1"/>
  <c r="I68" i="26"/>
  <c r="F68" i="26"/>
  <c r="Q67" i="26"/>
  <c r="O67" i="26"/>
  <c r="J67" i="26"/>
  <c r="L67" i="26" s="1"/>
  <c r="N67" i="26" s="1"/>
  <c r="F67" i="26"/>
  <c r="Q66" i="26"/>
  <c r="T66" i="26" s="1"/>
  <c r="P66" i="26"/>
  <c r="R66" i="26" s="1"/>
  <c r="N66" i="26"/>
  <c r="J66" i="26"/>
  <c r="L66" i="26" s="1"/>
  <c r="F66" i="26"/>
  <c r="T65" i="26"/>
  <c r="R65" i="26"/>
  <c r="P65" i="26"/>
  <c r="Q65" i="26" s="1"/>
  <c r="J65" i="26"/>
  <c r="L65" i="26" s="1"/>
  <c r="S65" i="26" s="1"/>
  <c r="F65" i="26"/>
  <c r="Q64" i="26"/>
  <c r="P64" i="26"/>
  <c r="N64" i="26"/>
  <c r="J64" i="26"/>
  <c r="L64" i="26" s="1"/>
  <c r="I64" i="26"/>
  <c r="F64" i="26"/>
  <c r="P63" i="26"/>
  <c r="L63" i="26"/>
  <c r="N63" i="26" s="1"/>
  <c r="J63" i="26"/>
  <c r="F63" i="26"/>
  <c r="Q62" i="26"/>
  <c r="N62" i="26"/>
  <c r="J62" i="26"/>
  <c r="L62" i="26" s="1"/>
  <c r="I62" i="26"/>
  <c r="F62" i="26"/>
  <c r="P61" i="26"/>
  <c r="L61" i="26"/>
  <c r="N61" i="26" s="1"/>
  <c r="J61" i="26"/>
  <c r="F61" i="26"/>
  <c r="Q60" i="26"/>
  <c r="N60" i="26"/>
  <c r="J60" i="26"/>
  <c r="L60" i="26" s="1"/>
  <c r="F60" i="26"/>
  <c r="Q59" i="26"/>
  <c r="T59" i="26" s="1"/>
  <c r="L59" i="26"/>
  <c r="S59" i="26" s="1"/>
  <c r="I59" i="26"/>
  <c r="J59" i="26" s="1"/>
  <c r="F59" i="26"/>
  <c r="P58" i="26"/>
  <c r="L58" i="26"/>
  <c r="J58" i="26"/>
  <c r="F58" i="26"/>
  <c r="Q57" i="26"/>
  <c r="T57" i="26" s="1"/>
  <c r="I57" i="26"/>
  <c r="J57" i="26" s="1"/>
  <c r="L57" i="26" s="1"/>
  <c r="F57" i="26"/>
  <c r="R56" i="26"/>
  <c r="Q56" i="26"/>
  <c r="T56" i="26" s="1"/>
  <c r="P56" i="26"/>
  <c r="J56" i="26"/>
  <c r="L56" i="26" s="1"/>
  <c r="F56" i="26"/>
  <c r="Q55" i="26"/>
  <c r="T55" i="26" s="1"/>
  <c r="L55" i="26"/>
  <c r="I55" i="26"/>
  <c r="J55" i="26" s="1"/>
  <c r="F55" i="26"/>
  <c r="R54" i="26"/>
  <c r="P54" i="26"/>
  <c r="Q54" i="26" s="1"/>
  <c r="L54" i="26"/>
  <c r="J54" i="26"/>
  <c r="I54" i="26"/>
  <c r="F54" i="26"/>
  <c r="Q53" i="26"/>
  <c r="P53" i="26"/>
  <c r="J53" i="26"/>
  <c r="L53" i="26" s="1"/>
  <c r="F53" i="26"/>
  <c r="L52" i="26"/>
  <c r="J52" i="26"/>
  <c r="I52" i="26"/>
  <c r="F52" i="26"/>
  <c r="Q51" i="26"/>
  <c r="T51" i="26" s="1"/>
  <c r="N51" i="26"/>
  <c r="I51" i="26"/>
  <c r="J51" i="26" s="1"/>
  <c r="L51" i="26" s="1"/>
  <c r="F51" i="26"/>
  <c r="P50" i="26"/>
  <c r="J50" i="26"/>
  <c r="L50" i="26" s="1"/>
  <c r="I50" i="26"/>
  <c r="F50" i="26"/>
  <c r="Q49" i="26"/>
  <c r="P49" i="26"/>
  <c r="L49" i="26"/>
  <c r="N49" i="26" s="1"/>
  <c r="O49" i="26" s="1"/>
  <c r="J49" i="26"/>
  <c r="F49" i="26"/>
  <c r="Q48" i="26"/>
  <c r="P48" i="26"/>
  <c r="T48" i="26" s="1"/>
  <c r="I48" i="26"/>
  <c r="J48" i="26" s="1"/>
  <c r="L48" i="26" s="1"/>
  <c r="F48" i="26"/>
  <c r="R48" i="26" s="1"/>
  <c r="P47" i="26"/>
  <c r="J47" i="26"/>
  <c r="L47" i="26" s="1"/>
  <c r="I47" i="26"/>
  <c r="F47" i="26"/>
  <c r="Q46" i="26"/>
  <c r="J46" i="26"/>
  <c r="L46" i="26" s="1"/>
  <c r="S46" i="26" s="1"/>
  <c r="I46" i="26"/>
  <c r="F46" i="26"/>
  <c r="J45" i="26"/>
  <c r="L45" i="26" s="1"/>
  <c r="I45" i="26"/>
  <c r="F45" i="26"/>
  <c r="Q44" i="26"/>
  <c r="J44" i="26"/>
  <c r="L44" i="26" s="1"/>
  <c r="N44" i="26" s="1"/>
  <c r="F44" i="26"/>
  <c r="Q43" i="26"/>
  <c r="T43" i="26" s="1"/>
  <c r="I43" i="26"/>
  <c r="J43" i="26" s="1"/>
  <c r="L43" i="26" s="1"/>
  <c r="F43" i="26"/>
  <c r="R42" i="26"/>
  <c r="P42" i="26"/>
  <c r="Q42" i="26" s="1"/>
  <c r="N42" i="26"/>
  <c r="J42" i="26"/>
  <c r="L42" i="26" s="1"/>
  <c r="F42" i="26"/>
  <c r="P41" i="26"/>
  <c r="J41" i="26"/>
  <c r="L41" i="26" s="1"/>
  <c r="I41" i="26"/>
  <c r="F41" i="26"/>
  <c r="S40" i="26"/>
  <c r="Q40" i="26"/>
  <c r="N40" i="26"/>
  <c r="J40" i="26"/>
  <c r="L40" i="26" s="1"/>
  <c r="I40" i="26"/>
  <c r="F40" i="26"/>
  <c r="Q39" i="26"/>
  <c r="P39" i="26"/>
  <c r="L39" i="26"/>
  <c r="J39" i="26"/>
  <c r="F39" i="26"/>
  <c r="R39" i="26" s="1"/>
  <c r="Q38" i="26"/>
  <c r="P38" i="26"/>
  <c r="O38" i="26"/>
  <c r="L38" i="26"/>
  <c r="N38" i="26" s="1"/>
  <c r="J38" i="26"/>
  <c r="F38" i="26"/>
  <c r="Q37" i="26"/>
  <c r="P37" i="26"/>
  <c r="L37" i="26"/>
  <c r="I37" i="26"/>
  <c r="J37" i="26" s="1"/>
  <c r="F37" i="26"/>
  <c r="R37" i="26" s="1"/>
  <c r="P36" i="26"/>
  <c r="J36" i="26"/>
  <c r="L36" i="26" s="1"/>
  <c r="I36" i="26"/>
  <c r="F36" i="26"/>
  <c r="Q35" i="26"/>
  <c r="P35" i="26"/>
  <c r="L35" i="26"/>
  <c r="N35" i="26" s="1"/>
  <c r="O35" i="26" s="1"/>
  <c r="J35" i="26"/>
  <c r="F35" i="26"/>
  <c r="Q34" i="26"/>
  <c r="P34" i="26"/>
  <c r="I34" i="26"/>
  <c r="J34" i="26" s="1"/>
  <c r="L34" i="26" s="1"/>
  <c r="F34" i="26"/>
  <c r="R34" i="26" s="1"/>
  <c r="P33" i="26"/>
  <c r="J33" i="26"/>
  <c r="L33" i="26" s="1"/>
  <c r="I33" i="26"/>
  <c r="F33" i="26"/>
  <c r="Q32" i="26"/>
  <c r="J32" i="26"/>
  <c r="L32" i="26" s="1"/>
  <c r="S32" i="26" s="1"/>
  <c r="I32" i="26"/>
  <c r="F32" i="26"/>
  <c r="Q31" i="26"/>
  <c r="P31" i="26"/>
  <c r="I31" i="26"/>
  <c r="J31" i="26" s="1"/>
  <c r="L31" i="26" s="1"/>
  <c r="F31" i="26"/>
  <c r="R31" i="26" s="1"/>
  <c r="Q30" i="26"/>
  <c r="T30" i="26" s="1"/>
  <c r="J30" i="26"/>
  <c r="L30" i="26" s="1"/>
  <c r="F30" i="26"/>
  <c r="Q29" i="26"/>
  <c r="P29" i="26"/>
  <c r="L29" i="26"/>
  <c r="J29" i="26"/>
  <c r="F29" i="26"/>
  <c r="R29" i="26" s="1"/>
  <c r="Q28" i="26"/>
  <c r="T28" i="26" s="1"/>
  <c r="I28" i="26"/>
  <c r="J28" i="26" s="1"/>
  <c r="L28" i="26" s="1"/>
  <c r="N28" i="26" s="1"/>
  <c r="F28" i="26"/>
  <c r="J27" i="26"/>
  <c r="L27" i="26" s="1"/>
  <c r="I27" i="26"/>
  <c r="F27" i="26"/>
  <c r="P26" i="26"/>
  <c r="O26" i="26"/>
  <c r="J26" i="26"/>
  <c r="L26" i="26" s="1"/>
  <c r="N26" i="26" s="1"/>
  <c r="F26" i="26"/>
  <c r="R25" i="26"/>
  <c r="Q25" i="26"/>
  <c r="P25" i="26"/>
  <c r="L25" i="26"/>
  <c r="J25" i="26"/>
  <c r="F25" i="26"/>
  <c r="Q24" i="26"/>
  <c r="T24" i="26" s="1"/>
  <c r="I24" i="26"/>
  <c r="J24" i="26" s="1"/>
  <c r="L24" i="26" s="1"/>
  <c r="F24" i="26"/>
  <c r="Q23" i="26"/>
  <c r="P23" i="26"/>
  <c r="L23" i="26"/>
  <c r="I23" i="26"/>
  <c r="J23" i="26" s="1"/>
  <c r="F23" i="26"/>
  <c r="R23" i="26" s="1"/>
  <c r="Q22" i="26"/>
  <c r="J22" i="26"/>
  <c r="L22" i="26" s="1"/>
  <c r="F22" i="26"/>
  <c r="Q21" i="26"/>
  <c r="L21" i="26"/>
  <c r="J21" i="26"/>
  <c r="F21" i="26"/>
  <c r="R20" i="26"/>
  <c r="P20" i="26"/>
  <c r="Q20" i="26" s="1"/>
  <c r="J20" i="26"/>
  <c r="L20" i="26" s="1"/>
  <c r="F20" i="26"/>
  <c r="Q19" i="26"/>
  <c r="T19" i="26" s="1"/>
  <c r="J19" i="26"/>
  <c r="L19" i="26" s="1"/>
  <c r="F19" i="26"/>
  <c r="R18" i="26"/>
  <c r="Q18" i="26"/>
  <c r="P18" i="26"/>
  <c r="N18" i="26"/>
  <c r="L18" i="26"/>
  <c r="J18" i="26"/>
  <c r="F18" i="26"/>
  <c r="P17" i="26"/>
  <c r="J17" i="26"/>
  <c r="L17" i="26" s="1"/>
  <c r="N17" i="26" s="1"/>
  <c r="F17" i="26"/>
  <c r="R16" i="26"/>
  <c r="Q16" i="26"/>
  <c r="P16" i="26"/>
  <c r="N16" i="26"/>
  <c r="L16" i="26"/>
  <c r="J16" i="26"/>
  <c r="F16" i="26"/>
  <c r="Q15" i="26"/>
  <c r="I15" i="26"/>
  <c r="I204" i="26" s="1"/>
  <c r="F15" i="26"/>
  <c r="Q14" i="26"/>
  <c r="L14" i="26"/>
  <c r="J14" i="26"/>
  <c r="F14" i="26"/>
  <c r="P13" i="26"/>
  <c r="Q13" i="26" s="1"/>
  <c r="N13" i="26"/>
  <c r="J13" i="26"/>
  <c r="L13" i="26" s="1"/>
  <c r="O13" i="26" s="1"/>
  <c r="F13" i="26"/>
  <c r="P12" i="26"/>
  <c r="L12" i="26"/>
  <c r="J12" i="26"/>
  <c r="I12" i="26"/>
  <c r="F12" i="26"/>
  <c r="Q11" i="26"/>
  <c r="N11" i="26"/>
  <c r="J11" i="26"/>
  <c r="L11" i="26" s="1"/>
  <c r="O11" i="26" s="1"/>
  <c r="F11" i="26"/>
  <c r="P10" i="26"/>
  <c r="L10" i="26"/>
  <c r="J10" i="26"/>
  <c r="F10" i="26"/>
  <c r="P9" i="26"/>
  <c r="Q9" i="26" s="1"/>
  <c r="N9" i="26"/>
  <c r="J9" i="26"/>
  <c r="L9" i="26" s="1"/>
  <c r="O9" i="26" s="1"/>
  <c r="F9" i="26"/>
  <c r="P8" i="26"/>
  <c r="L8" i="26"/>
  <c r="J8" i="26"/>
  <c r="I8" i="26"/>
  <c r="F8" i="26"/>
  <c r="Q7" i="26"/>
  <c r="P7" i="26"/>
  <c r="J7" i="26"/>
  <c r="L7" i="26" s="1"/>
  <c r="F7" i="26"/>
  <c r="Q6" i="26"/>
  <c r="P6" i="26"/>
  <c r="L6" i="26"/>
  <c r="S6" i="26" s="1"/>
  <c r="J6" i="26"/>
  <c r="F6" i="26"/>
  <c r="R6" i="26" s="1"/>
  <c r="P5" i="26"/>
  <c r="L5" i="26"/>
  <c r="N5" i="26" s="1"/>
  <c r="J5" i="26"/>
  <c r="F5" i="26"/>
  <c r="R4" i="26"/>
  <c r="S4" i="26" s="1"/>
  <c r="Q4" i="26"/>
  <c r="P4" i="26"/>
  <c r="N4" i="26"/>
  <c r="O4" i="26" s="1"/>
  <c r="L4" i="26"/>
  <c r="J4" i="26"/>
  <c r="F4" i="26"/>
  <c r="Q3" i="26"/>
  <c r="P3" i="26"/>
  <c r="J3" i="26"/>
  <c r="L3" i="26" s="1"/>
  <c r="F3" i="26"/>
  <c r="Y43" i="27" l="1"/>
  <c r="Y183" i="27"/>
  <c r="Y221" i="27"/>
  <c r="X226" i="27"/>
  <c r="X228" i="27"/>
  <c r="Y41" i="27"/>
  <c r="X82" i="27"/>
  <c r="Y129" i="27"/>
  <c r="Y211" i="27"/>
  <c r="Y213" i="27"/>
  <c r="Y226" i="27"/>
  <c r="Y228" i="27"/>
  <c r="T70" i="26"/>
  <c r="T16" i="26"/>
  <c r="T93" i="26"/>
  <c r="T111" i="26"/>
  <c r="S178" i="26"/>
  <c r="S20" i="26"/>
  <c r="T31" i="26"/>
  <c r="T34" i="26"/>
  <c r="T81" i="26"/>
  <c r="S87" i="26"/>
  <c r="T95" i="26"/>
  <c r="T96" i="26"/>
  <c r="T101" i="26"/>
  <c r="T106" i="26"/>
  <c r="T143" i="26"/>
  <c r="T156" i="26"/>
  <c r="T181" i="26"/>
  <c r="T112" i="26"/>
  <c r="Y207" i="27"/>
  <c r="X8" i="27"/>
  <c r="S8" i="27"/>
  <c r="T8" i="27" s="1"/>
  <c r="Y3" i="27"/>
  <c r="Y18" i="27"/>
  <c r="S19" i="27"/>
  <c r="T19" i="27" s="1"/>
  <c r="X19" i="27"/>
  <c r="S24" i="27"/>
  <c r="T24" i="27" s="1"/>
  <c r="X24" i="27"/>
  <c r="X27" i="27"/>
  <c r="S27" i="27"/>
  <c r="T27" i="27" s="1"/>
  <c r="X28" i="27"/>
  <c r="S28" i="27"/>
  <c r="T28" i="27" s="1"/>
  <c r="S31" i="27"/>
  <c r="T31" i="27"/>
  <c r="S6" i="27"/>
  <c r="T6" i="27" s="1"/>
  <c r="X6" i="27"/>
  <c r="X10" i="27"/>
  <c r="S10" i="27"/>
  <c r="T10" i="27" s="1"/>
  <c r="X7" i="27"/>
  <c r="X16" i="27"/>
  <c r="S16" i="27"/>
  <c r="T16" i="27" s="1"/>
  <c r="X17" i="27"/>
  <c r="S17" i="27"/>
  <c r="T17" i="27" s="1"/>
  <c r="X20" i="27"/>
  <c r="X3" i="27"/>
  <c r="X21" i="27"/>
  <c r="S21" i="27"/>
  <c r="T21" i="27" s="1"/>
  <c r="Y7" i="27"/>
  <c r="V8" i="27"/>
  <c r="Y8" i="27" s="1"/>
  <c r="V10" i="27"/>
  <c r="Y10" i="27" s="1"/>
  <c r="W15" i="27"/>
  <c r="X15" i="27" s="1"/>
  <c r="Y16" i="27"/>
  <c r="V17" i="27"/>
  <c r="Y17" i="27" s="1"/>
  <c r="W18" i="27"/>
  <c r="X18" i="27" s="1"/>
  <c r="V21" i="27"/>
  <c r="Y21" i="27" s="1"/>
  <c r="W23" i="27"/>
  <c r="X23" i="27" s="1"/>
  <c r="W26" i="27"/>
  <c r="X26" i="27" s="1"/>
  <c r="Y27" i="27"/>
  <c r="V28" i="27"/>
  <c r="Y28" i="27" s="1"/>
  <c r="S29" i="27"/>
  <c r="T29" i="27" s="1"/>
  <c r="W31" i="27"/>
  <c r="X31" i="27" s="1"/>
  <c r="W32" i="27"/>
  <c r="Y32" i="27" s="1"/>
  <c r="X34" i="27"/>
  <c r="T34" i="27"/>
  <c r="Y34" i="27"/>
  <c r="T40" i="27"/>
  <c r="X67" i="27"/>
  <c r="X88" i="27"/>
  <c r="S91" i="27"/>
  <c r="T91" i="27" s="1"/>
  <c r="X91" i="27"/>
  <c r="X98" i="27"/>
  <c r="T98" i="27"/>
  <c r="S98" i="27"/>
  <c r="S112" i="27"/>
  <c r="T112" i="27" s="1"/>
  <c r="Y19" i="27"/>
  <c r="X33" i="27"/>
  <c r="X37" i="27"/>
  <c r="X39" i="27"/>
  <c r="S48" i="27"/>
  <c r="T48" i="27" s="1"/>
  <c r="X48" i="27"/>
  <c r="S51" i="27"/>
  <c r="X51" i="27"/>
  <c r="T51" i="27"/>
  <c r="S55" i="27"/>
  <c r="T55" i="27" s="1"/>
  <c r="T58" i="27"/>
  <c r="S58" i="27"/>
  <c r="S62" i="27"/>
  <c r="T62" i="27" s="1"/>
  <c r="X62" i="27"/>
  <c r="X68" i="27"/>
  <c r="S68" i="27"/>
  <c r="T68" i="27" s="1"/>
  <c r="X77" i="27"/>
  <c r="S77" i="27"/>
  <c r="T77" i="27" s="1"/>
  <c r="S78" i="27"/>
  <c r="X78" i="27"/>
  <c r="T78" i="27"/>
  <c r="X89" i="27"/>
  <c r="S89" i="27"/>
  <c r="T89" i="27" s="1"/>
  <c r="X92" i="27"/>
  <c r="X125" i="27"/>
  <c r="S125" i="27"/>
  <c r="T125" i="27" s="1"/>
  <c r="X126" i="27"/>
  <c r="S126" i="27"/>
  <c r="T126" i="27" s="1"/>
  <c r="S3" i="27"/>
  <c r="V6" i="27"/>
  <c r="Y6" i="27" s="1"/>
  <c r="S7" i="27"/>
  <c r="T7" i="27" s="1"/>
  <c r="S14" i="27"/>
  <c r="T14" i="27" s="1"/>
  <c r="X14" i="27"/>
  <c r="V19" i="27"/>
  <c r="S20" i="27"/>
  <c r="V24" i="27"/>
  <c r="Y24" i="27" s="1"/>
  <c r="S25" i="27"/>
  <c r="T25" i="27" s="1"/>
  <c r="X25" i="27"/>
  <c r="W29" i="27"/>
  <c r="Y29" i="27" s="1"/>
  <c r="S32" i="27"/>
  <c r="T32" i="27" s="1"/>
  <c r="T33" i="27"/>
  <c r="T37" i="27"/>
  <c r="T39" i="27"/>
  <c r="V40" i="27"/>
  <c r="Y40" i="27" s="1"/>
  <c r="X41" i="27"/>
  <c r="T41" i="27"/>
  <c r="X43" i="27"/>
  <c r="T43" i="27"/>
  <c r="X44" i="27"/>
  <c r="T44" i="27"/>
  <c r="S44" i="27"/>
  <c r="X52" i="27"/>
  <c r="S64" i="27"/>
  <c r="T64" i="27" s="1"/>
  <c r="X64" i="27"/>
  <c r="Y68" i="27"/>
  <c r="S74" i="27"/>
  <c r="X74" i="27"/>
  <c r="T74" i="27"/>
  <c r="Y92" i="27"/>
  <c r="X107" i="27"/>
  <c r="S107" i="27"/>
  <c r="T107" i="27" s="1"/>
  <c r="T108" i="27"/>
  <c r="X108" i="27"/>
  <c r="S108" i="27"/>
  <c r="X109" i="27"/>
  <c r="S109" i="27"/>
  <c r="T109" i="27" s="1"/>
  <c r="X114" i="27"/>
  <c r="S114" i="27"/>
  <c r="T114" i="27" s="1"/>
  <c r="S123" i="27"/>
  <c r="T123" i="27" s="1"/>
  <c r="X123" i="27"/>
  <c r="T3" i="27"/>
  <c r="T20" i="27"/>
  <c r="Y33" i="27"/>
  <c r="Y37" i="27"/>
  <c r="Y39" i="27"/>
  <c r="X45" i="27"/>
  <c r="T45" i="27"/>
  <c r="X53" i="27"/>
  <c r="S53" i="27"/>
  <c r="T53" i="27" s="1"/>
  <c r="S70" i="27"/>
  <c r="T70" i="27" s="1"/>
  <c r="T83" i="27"/>
  <c r="X83" i="27"/>
  <c r="S83" i="27"/>
  <c r="S84" i="27"/>
  <c r="X84" i="27"/>
  <c r="T84" i="27"/>
  <c r="S87" i="27"/>
  <c r="X87" i="27"/>
  <c r="T87" i="27"/>
  <c r="S95" i="27"/>
  <c r="X95" i="27"/>
  <c r="T95" i="27"/>
  <c r="X118" i="27"/>
  <c r="S118" i="27"/>
  <c r="T118" i="27"/>
  <c r="T119" i="27"/>
  <c r="S119" i="27"/>
  <c r="Y44" i="27"/>
  <c r="V45" i="27"/>
  <c r="Y45" i="27" s="1"/>
  <c r="S46" i="27"/>
  <c r="T46" i="27" s="1"/>
  <c r="Y52" i="27"/>
  <c r="V53" i="27"/>
  <c r="Y53" i="27" s="1"/>
  <c r="V55" i="27"/>
  <c r="S56" i="27"/>
  <c r="T56" i="27" s="1"/>
  <c r="X56" i="27"/>
  <c r="Y57" i="27"/>
  <c r="V58" i="27"/>
  <c r="S59" i="27"/>
  <c r="T59" i="27" s="1"/>
  <c r="S61" i="27"/>
  <c r="W61" i="27"/>
  <c r="X61" i="27" s="1"/>
  <c r="S66" i="27"/>
  <c r="T66" i="27" s="1"/>
  <c r="Y67" i="27"/>
  <c r="V68" i="27"/>
  <c r="V70" i="27"/>
  <c r="Y70" i="27" s="1"/>
  <c r="S71" i="27"/>
  <c r="T71" i="27" s="1"/>
  <c r="X71" i="27"/>
  <c r="S73" i="27"/>
  <c r="W73" i="27"/>
  <c r="X73" i="27" s="1"/>
  <c r="V77" i="27"/>
  <c r="Y77" i="27" s="1"/>
  <c r="S81" i="27"/>
  <c r="T81" i="27" s="1"/>
  <c r="V83" i="27"/>
  <c r="Y83" i="27" s="1"/>
  <c r="W86" i="27"/>
  <c r="X86" i="27" s="1"/>
  <c r="V89" i="27"/>
  <c r="Y89" i="27" s="1"/>
  <c r="W90" i="27"/>
  <c r="X90" i="27" s="1"/>
  <c r="Y97" i="27"/>
  <c r="V98" i="27"/>
  <c r="Y98" i="27" s="1"/>
  <c r="S104" i="27"/>
  <c r="T104" i="27" s="1"/>
  <c r="W106" i="27"/>
  <c r="X106" i="27" s="1"/>
  <c r="Y107" i="27"/>
  <c r="V108" i="27"/>
  <c r="Y108" i="27" s="1"/>
  <c r="Y109" i="27"/>
  <c r="Y111" i="27"/>
  <c r="V112" i="27"/>
  <c r="S113" i="27"/>
  <c r="W113" i="27"/>
  <c r="Y113" i="27" s="1"/>
  <c r="Y114" i="27"/>
  <c r="S117" i="27"/>
  <c r="W117" i="27"/>
  <c r="X117" i="27" s="1"/>
  <c r="Y118" i="27"/>
  <c r="V119" i="27"/>
  <c r="S120" i="27"/>
  <c r="T120" i="27" s="1"/>
  <c r="X120" i="27"/>
  <c r="S122" i="27"/>
  <c r="W122" i="27"/>
  <c r="Y122" i="27" s="1"/>
  <c r="Y124" i="27"/>
  <c r="V125" i="27"/>
  <c r="Y125" i="27" s="1"/>
  <c r="T128" i="27"/>
  <c r="Y130" i="27"/>
  <c r="W131" i="27"/>
  <c r="Y131" i="27" s="1"/>
  <c r="V137" i="27"/>
  <c r="Y137" i="27" s="1"/>
  <c r="Y141" i="27"/>
  <c r="W145" i="27"/>
  <c r="X145" i="27" s="1"/>
  <c r="V145" i="27"/>
  <c r="X158" i="27"/>
  <c r="S158" i="27"/>
  <c r="T158" i="27" s="1"/>
  <c r="X161" i="27"/>
  <c r="S164" i="27"/>
  <c r="X164" i="27"/>
  <c r="T164" i="27"/>
  <c r="X169" i="27"/>
  <c r="S169" i="27"/>
  <c r="T169" i="27" s="1"/>
  <c r="X172" i="27"/>
  <c r="X180" i="27"/>
  <c r="S180" i="27"/>
  <c r="T180" i="27" s="1"/>
  <c r="W55" i="27"/>
  <c r="X55" i="27" s="1"/>
  <c r="W58" i="27"/>
  <c r="Y58" i="27" s="1"/>
  <c r="T61" i="27"/>
  <c r="W70" i="27"/>
  <c r="X70" i="27" s="1"/>
  <c r="T73" i="27"/>
  <c r="Y87" i="27"/>
  <c r="Y95" i="27"/>
  <c r="W112" i="27"/>
  <c r="X112" i="27" s="1"/>
  <c r="T113" i="27"/>
  <c r="T117" i="27"/>
  <c r="W119" i="27"/>
  <c r="X119" i="27" s="1"/>
  <c r="T122" i="27"/>
  <c r="Y123" i="27"/>
  <c r="W128" i="27"/>
  <c r="X128" i="27" s="1"/>
  <c r="X131" i="27"/>
  <c r="X132" i="27"/>
  <c r="S132" i="27"/>
  <c r="T132" i="27" s="1"/>
  <c r="X133" i="27"/>
  <c r="T136" i="27"/>
  <c r="S140" i="27"/>
  <c r="T140" i="27"/>
  <c r="X143" i="27"/>
  <c r="T143" i="27"/>
  <c r="S143" i="27"/>
  <c r="X146" i="27"/>
  <c r="S146" i="27"/>
  <c r="T146" i="27" s="1"/>
  <c r="S149" i="27"/>
  <c r="T149" i="27" s="1"/>
  <c r="X149" i="27"/>
  <c r="S152" i="27"/>
  <c r="T152" i="27" s="1"/>
  <c r="X152" i="27"/>
  <c r="X162" i="27"/>
  <c r="S162" i="27"/>
  <c r="T162" i="27" s="1"/>
  <c r="V48" i="27"/>
  <c r="Y48" i="27" s="1"/>
  <c r="S49" i="27"/>
  <c r="T49" i="27" s="1"/>
  <c r="X49" i="27"/>
  <c r="V51" i="27"/>
  <c r="Y51" i="27" s="1"/>
  <c r="S52" i="27"/>
  <c r="V62" i="27"/>
  <c r="Y62" i="27" s="1"/>
  <c r="V64" i="27"/>
  <c r="Y64" i="27" s="1"/>
  <c r="S65" i="27"/>
  <c r="T65" i="27" s="1"/>
  <c r="X65" i="27"/>
  <c r="S67" i="27"/>
  <c r="S72" i="27"/>
  <c r="T72" i="27" s="1"/>
  <c r="V74" i="27"/>
  <c r="Y74" i="27" s="1"/>
  <c r="S75" i="27"/>
  <c r="T75" i="27" s="1"/>
  <c r="X75" i="27"/>
  <c r="V78" i="27"/>
  <c r="Y78" i="27" s="1"/>
  <c r="S82" i="27"/>
  <c r="V84" i="27"/>
  <c r="Y84" i="27" s="1"/>
  <c r="S85" i="27"/>
  <c r="T85" i="27" s="1"/>
  <c r="X85" i="27"/>
  <c r="V87" i="27"/>
  <c r="S88" i="27"/>
  <c r="T88" i="27" s="1"/>
  <c r="V91" i="27"/>
  <c r="Y91" i="27" s="1"/>
  <c r="S92" i="27"/>
  <c r="V95" i="27"/>
  <c r="S97" i="27"/>
  <c r="T97" i="27" s="1"/>
  <c r="S105" i="27"/>
  <c r="T105" i="27" s="1"/>
  <c r="X105" i="27"/>
  <c r="S111" i="27"/>
  <c r="S116" i="27"/>
  <c r="T116" i="27" s="1"/>
  <c r="S121" i="27"/>
  <c r="T121" i="27" s="1"/>
  <c r="V126" i="27"/>
  <c r="Y126" i="27" s="1"/>
  <c r="W127" i="27"/>
  <c r="X127" i="27" s="1"/>
  <c r="X129" i="27"/>
  <c r="T129" i="27"/>
  <c r="X130" i="27"/>
  <c r="S131" i="27"/>
  <c r="T131" i="27" s="1"/>
  <c r="T133" i="27"/>
  <c r="S136" i="27"/>
  <c r="W140" i="27"/>
  <c r="X140" i="27" s="1"/>
  <c r="V140" i="27"/>
  <c r="Y143" i="27"/>
  <c r="X144" i="27"/>
  <c r="T144" i="27"/>
  <c r="X147" i="27"/>
  <c r="T147" i="27"/>
  <c r="S147" i="27"/>
  <c r="X153" i="27"/>
  <c r="S156" i="27"/>
  <c r="X156" i="27"/>
  <c r="T156" i="27"/>
  <c r="Y162" i="27"/>
  <c r="X166" i="27"/>
  <c r="T166" i="27"/>
  <c r="S166" i="27"/>
  <c r="T52" i="27"/>
  <c r="T67" i="27"/>
  <c r="T82" i="27"/>
  <c r="T92" i="27"/>
  <c r="T111" i="27"/>
  <c r="Y133" i="27"/>
  <c r="X137" i="27"/>
  <c r="S137" i="27"/>
  <c r="T137" i="27" s="1"/>
  <c r="X138" i="27"/>
  <c r="T138" i="27"/>
  <c r="X141" i="27"/>
  <c r="S141" i="27"/>
  <c r="T141" i="27" s="1"/>
  <c r="S145" i="27"/>
  <c r="T145" i="27" s="1"/>
  <c r="X154" i="27"/>
  <c r="T154" i="27"/>
  <c r="S154" i="27"/>
  <c r="S160" i="27"/>
  <c r="T160" i="27" s="1"/>
  <c r="X160" i="27"/>
  <c r="S171" i="27"/>
  <c r="X171" i="27"/>
  <c r="T171" i="27"/>
  <c r="V136" i="27"/>
  <c r="Y136" i="27" s="1"/>
  <c r="V138" i="27"/>
  <c r="Y138" i="27" s="1"/>
  <c r="W139" i="27"/>
  <c r="X139" i="27" s="1"/>
  <c r="V144" i="27"/>
  <c r="Y144" i="27" s="1"/>
  <c r="Y146" i="27"/>
  <c r="V147" i="27"/>
  <c r="Y147" i="27" s="1"/>
  <c r="W148" i="27"/>
  <c r="X148" i="27" s="1"/>
  <c r="W151" i="27"/>
  <c r="X151" i="27" s="1"/>
  <c r="Y153" i="27"/>
  <c r="V154" i="27"/>
  <c r="Y154" i="27" s="1"/>
  <c r="W155" i="27"/>
  <c r="X155" i="27" s="1"/>
  <c r="Y157" i="27"/>
  <c r="V158" i="27"/>
  <c r="Y158" i="27" s="1"/>
  <c r="W159" i="27"/>
  <c r="X159" i="27" s="1"/>
  <c r="Y161" i="27"/>
  <c r="V162" i="27"/>
  <c r="W163" i="27"/>
  <c r="X163" i="27" s="1"/>
  <c r="Y165" i="27"/>
  <c r="V166" i="27"/>
  <c r="Y166" i="27" s="1"/>
  <c r="S167" i="27"/>
  <c r="T167" i="27" s="1"/>
  <c r="Y168" i="27"/>
  <c r="V169" i="27"/>
  <c r="Y169" i="27" s="1"/>
  <c r="W170" i="27"/>
  <c r="X170" i="27" s="1"/>
  <c r="Y172" i="27"/>
  <c r="V175" i="27"/>
  <c r="Y175" i="27" s="1"/>
  <c r="W179" i="27"/>
  <c r="X179" i="27" s="1"/>
  <c r="V179" i="27"/>
  <c r="V180" i="27"/>
  <c r="Y180" i="27" s="1"/>
  <c r="X182" i="27"/>
  <c r="S182" i="27"/>
  <c r="T182" i="27" s="1"/>
  <c r="T185" i="27"/>
  <c r="Y189" i="27"/>
  <c r="X190" i="27"/>
  <c r="S190" i="27"/>
  <c r="T190" i="27"/>
  <c r="X192" i="27"/>
  <c r="T192" i="27"/>
  <c r="S192" i="27"/>
  <c r="S193" i="27"/>
  <c r="T193" i="27" s="1"/>
  <c r="X193" i="27"/>
  <c r="X201" i="27"/>
  <c r="X204" i="27"/>
  <c r="S204" i="27"/>
  <c r="T204" i="27" s="1"/>
  <c r="X205" i="27"/>
  <c r="S205" i="27"/>
  <c r="T205" i="27" s="1"/>
  <c r="X210" i="27"/>
  <c r="X223" i="27"/>
  <c r="T223" i="27"/>
  <c r="S223" i="27"/>
  <c r="Y232" i="27"/>
  <c r="X233" i="27"/>
  <c r="S233" i="27"/>
  <c r="T233" i="27" s="1"/>
  <c r="X175" i="27"/>
  <c r="X181" i="27"/>
  <c r="X195" i="27"/>
  <c r="S195" i="27"/>
  <c r="T195" i="27" s="1"/>
  <c r="T197" i="27"/>
  <c r="X197" i="27"/>
  <c r="S197" i="27"/>
  <c r="X214" i="27"/>
  <c r="T214" i="27"/>
  <c r="S214" i="27"/>
  <c r="S216" i="27"/>
  <c r="T216" i="27" s="1"/>
  <c r="S217" i="27"/>
  <c r="T217" i="27" s="1"/>
  <c r="X217" i="27"/>
  <c r="X234" i="27"/>
  <c r="V149" i="27"/>
  <c r="Y149" i="27" s="1"/>
  <c r="S150" i="27"/>
  <c r="T150" i="27" s="1"/>
  <c r="X150" i="27"/>
  <c r="V152" i="27"/>
  <c r="Y152" i="27" s="1"/>
  <c r="S153" i="27"/>
  <c r="V156" i="27"/>
  <c r="Y156" i="27" s="1"/>
  <c r="S157" i="27"/>
  <c r="V160" i="27"/>
  <c r="Y160" i="27" s="1"/>
  <c r="S161" i="27"/>
  <c r="V164" i="27"/>
  <c r="Y164" i="27" s="1"/>
  <c r="S165" i="27"/>
  <c r="S168" i="27"/>
  <c r="T168" i="27" s="1"/>
  <c r="V171" i="27"/>
  <c r="Y171" i="27" s="1"/>
  <c r="S172" i="27"/>
  <c r="T172" i="27" s="1"/>
  <c r="S175" i="27"/>
  <c r="T175" i="27" s="1"/>
  <c r="T178" i="27"/>
  <c r="S179" i="27"/>
  <c r="T179" i="27" s="1"/>
  <c r="Y179" i="27"/>
  <c r="S181" i="27"/>
  <c r="T181" i="27" s="1"/>
  <c r="S219" i="27"/>
  <c r="X219" i="27"/>
  <c r="T219" i="27"/>
  <c r="T224" i="27"/>
  <c r="S224" i="27"/>
  <c r="S225" i="27"/>
  <c r="T225" i="27" s="1"/>
  <c r="X225" i="27"/>
  <c r="S230" i="27"/>
  <c r="X230" i="27"/>
  <c r="T230" i="27"/>
  <c r="Y234" i="27"/>
  <c r="X235" i="27"/>
  <c r="S235" i="27"/>
  <c r="T235" i="27" s="1"/>
  <c r="T153" i="27"/>
  <c r="T157" i="27"/>
  <c r="T161" i="27"/>
  <c r="T165" i="27"/>
  <c r="Y178" i="27"/>
  <c r="X183" i="27"/>
  <c r="T183" i="27"/>
  <c r="X199" i="27"/>
  <c r="T199" i="27"/>
  <c r="S199" i="27"/>
  <c r="S200" i="27"/>
  <c r="X200" i="27"/>
  <c r="T200" i="27"/>
  <c r="X208" i="27"/>
  <c r="S208" i="27"/>
  <c r="T208" i="27" s="1"/>
  <c r="S209" i="27"/>
  <c r="T209" i="27" s="1"/>
  <c r="X209" i="27"/>
  <c r="V236" i="27"/>
  <c r="Y236" i="27" s="1"/>
  <c r="Y190" i="27"/>
  <c r="Y195" i="27"/>
  <c r="Y201" i="27"/>
  <c r="Y205" i="27"/>
  <c r="Y210" i="27"/>
  <c r="W216" i="27"/>
  <c r="X216" i="27" s="1"/>
  <c r="Y220" i="27"/>
  <c r="W224" i="27"/>
  <c r="X224" i="27" s="1"/>
  <c r="V235" i="27"/>
  <c r="Y235" i="27" s="1"/>
  <c r="Y193" i="27"/>
  <c r="Y209" i="27"/>
  <c r="Y219" i="27"/>
  <c r="T188" i="27"/>
  <c r="T191" i="27"/>
  <c r="Y192" i="27"/>
  <c r="V193" i="27"/>
  <c r="T196" i="27"/>
  <c r="S198" i="27"/>
  <c r="T198" i="27" s="1"/>
  <c r="X198" i="27"/>
  <c r="Y199" i="27"/>
  <c r="V200" i="27"/>
  <c r="Y200" i="27" s="1"/>
  <c r="S201" i="27"/>
  <c r="S203" i="27"/>
  <c r="T203" i="27" s="1"/>
  <c r="X203" i="27"/>
  <c r="Y204" i="27"/>
  <c r="S207" i="27"/>
  <c r="T207" i="27" s="1"/>
  <c r="X207" i="27"/>
  <c r="Y208" i="27"/>
  <c r="V209" i="27"/>
  <c r="S210" i="27"/>
  <c r="T210" i="27" s="1"/>
  <c r="T211" i="27"/>
  <c r="T213" i="27"/>
  <c r="Y214" i="27"/>
  <c r="Y216" i="27"/>
  <c r="V217" i="27"/>
  <c r="Y217" i="27" s="1"/>
  <c r="V219" i="27"/>
  <c r="S220" i="27"/>
  <c r="T221" i="27"/>
  <c r="V225" i="27"/>
  <c r="Y225" i="27" s="1"/>
  <c r="S226" i="27"/>
  <c r="S228" i="27"/>
  <c r="V230" i="27"/>
  <c r="Y230" i="27" s="1"/>
  <c r="S231" i="27"/>
  <c r="T231" i="27" s="1"/>
  <c r="S234" i="27"/>
  <c r="T201" i="27"/>
  <c r="T220" i="27"/>
  <c r="T226" i="27"/>
  <c r="T228" i="27"/>
  <c r="T234" i="27"/>
  <c r="N7" i="26"/>
  <c r="O7" i="26"/>
  <c r="O53" i="26"/>
  <c r="S31" i="26"/>
  <c r="N31" i="26"/>
  <c r="O31" i="26" s="1"/>
  <c r="S34" i="26"/>
  <c r="O34" i="26"/>
  <c r="N34" i="26"/>
  <c r="S48" i="26"/>
  <c r="N48" i="26"/>
  <c r="O48" i="26" s="1"/>
  <c r="S86" i="26"/>
  <c r="N86" i="26"/>
  <c r="O86" i="26" s="1"/>
  <c r="N3" i="26"/>
  <c r="S3" i="26"/>
  <c r="O47" i="26"/>
  <c r="N47" i="26"/>
  <c r="S54" i="26"/>
  <c r="N54" i="26"/>
  <c r="O54" i="26" s="1"/>
  <c r="R58" i="26"/>
  <c r="Q58" i="26"/>
  <c r="T58" i="26" s="1"/>
  <c r="R61" i="26"/>
  <c r="S61" i="26" s="1"/>
  <c r="Q61" i="26"/>
  <c r="T61" i="26" s="1"/>
  <c r="N82" i="26"/>
  <c r="O82" i="26" s="1"/>
  <c r="S82" i="26"/>
  <c r="Q91" i="26"/>
  <c r="T91" i="26" s="1"/>
  <c r="O96" i="26"/>
  <c r="S96" i="26"/>
  <c r="N96" i="26"/>
  <c r="O101" i="26"/>
  <c r="S101" i="26"/>
  <c r="N101" i="26"/>
  <c r="S120" i="26"/>
  <c r="N120" i="26"/>
  <c r="O120" i="26" s="1"/>
  <c r="N139" i="26"/>
  <c r="O139" i="26" s="1"/>
  <c r="S139" i="26"/>
  <c r="O148" i="26"/>
  <c r="S148" i="26"/>
  <c r="N148" i="26"/>
  <c r="O154" i="26"/>
  <c r="S154" i="26"/>
  <c r="N154" i="26"/>
  <c r="R165" i="26"/>
  <c r="S165" i="26" s="1"/>
  <c r="Q165" i="26"/>
  <c r="R3" i="26"/>
  <c r="T3" i="26" s="1"/>
  <c r="O5" i="26"/>
  <c r="N6" i="26"/>
  <c r="Q8" i="26"/>
  <c r="T8" i="26" s="1"/>
  <c r="R9" i="26"/>
  <c r="S9" i="26" s="1"/>
  <c r="Q10" i="26"/>
  <c r="T10" i="26" s="1"/>
  <c r="S11" i="26"/>
  <c r="Q12" i="26"/>
  <c r="R13" i="26"/>
  <c r="S13" i="26" s="1"/>
  <c r="J15" i="26"/>
  <c r="L15" i="26" s="1"/>
  <c r="L204" i="26" s="1"/>
  <c r="S204" i="26" s="1"/>
  <c r="S16" i="26"/>
  <c r="O17" i="26"/>
  <c r="T18" i="26"/>
  <c r="S19" i="26"/>
  <c r="N19" i="26"/>
  <c r="O19" i="26" s="1"/>
  <c r="T22" i="26"/>
  <c r="T23" i="26"/>
  <c r="N24" i="26"/>
  <c r="O24" i="26" s="1"/>
  <c r="R26" i="26"/>
  <c r="S26" i="26" s="1"/>
  <c r="O27" i="26"/>
  <c r="S27" i="26"/>
  <c r="N27" i="26"/>
  <c r="R33" i="26"/>
  <c r="S33" i="26" s="1"/>
  <c r="Q33" i="26"/>
  <c r="O36" i="26"/>
  <c r="N36" i="26"/>
  <c r="R38" i="26"/>
  <c r="S38" i="26" s="1"/>
  <c r="O41" i="26"/>
  <c r="N41" i="26"/>
  <c r="S42" i="26"/>
  <c r="O42" i="26"/>
  <c r="R47" i="26"/>
  <c r="S47" i="26" s="1"/>
  <c r="Q47" i="26"/>
  <c r="N50" i="26"/>
  <c r="O50" i="26" s="1"/>
  <c r="S51" i="26"/>
  <c r="O51" i="26"/>
  <c r="S55" i="26"/>
  <c r="N55" i="26"/>
  <c r="O55" i="26" s="1"/>
  <c r="S56" i="26"/>
  <c r="N56" i="26"/>
  <c r="O56" i="26" s="1"/>
  <c r="O60" i="26"/>
  <c r="S60" i="26"/>
  <c r="O64" i="26"/>
  <c r="S66" i="26"/>
  <c r="O66" i="26"/>
  <c r="S70" i="26"/>
  <c r="N70" i="26"/>
  <c r="O70" i="26" s="1"/>
  <c r="O71" i="26"/>
  <c r="N71" i="26"/>
  <c r="S71" i="26"/>
  <c r="O75" i="26"/>
  <c r="S75" i="26"/>
  <c r="N75" i="26"/>
  <c r="N76" i="26"/>
  <c r="O76" i="26" s="1"/>
  <c r="S76" i="26"/>
  <c r="S83" i="26"/>
  <c r="N83" i="26"/>
  <c r="O83" i="26"/>
  <c r="S89" i="26"/>
  <c r="O89" i="26"/>
  <c r="N89" i="26"/>
  <c r="N90" i="26"/>
  <c r="O90" i="26" s="1"/>
  <c r="N98" i="26"/>
  <c r="O98" i="26" s="1"/>
  <c r="O103" i="26"/>
  <c r="N103" i="26"/>
  <c r="R105" i="26"/>
  <c r="T105" i="26" s="1"/>
  <c r="Q105" i="26"/>
  <c r="S115" i="26"/>
  <c r="O115" i="26"/>
  <c r="N115" i="26"/>
  <c r="S116" i="26"/>
  <c r="N116" i="26"/>
  <c r="O116" i="26" s="1"/>
  <c r="T124" i="26"/>
  <c r="O126" i="26"/>
  <c r="N126" i="26"/>
  <c r="S134" i="26"/>
  <c r="N134" i="26"/>
  <c r="O134" i="26" s="1"/>
  <c r="T151" i="26"/>
  <c r="Q169" i="26"/>
  <c r="R169" i="26"/>
  <c r="S169" i="26" s="1"/>
  <c r="O171" i="26"/>
  <c r="S171" i="26"/>
  <c r="N171" i="26"/>
  <c r="S5" i="26"/>
  <c r="T14" i="26"/>
  <c r="S23" i="26"/>
  <c r="O23" i="26"/>
  <c r="N23" i="26"/>
  <c r="O28" i="26"/>
  <c r="O33" i="26"/>
  <c r="N33" i="26"/>
  <c r="R35" i="26"/>
  <c r="S35" i="26" s="1"/>
  <c r="O44" i="26"/>
  <c r="R49" i="26"/>
  <c r="S49" i="26" s="1"/>
  <c r="N52" i="26"/>
  <c r="O52" i="26" s="1"/>
  <c r="N53" i="26"/>
  <c r="O68" i="26"/>
  <c r="S68" i="26"/>
  <c r="N74" i="26"/>
  <c r="O74" i="26"/>
  <c r="O81" i="26"/>
  <c r="S81" i="26"/>
  <c r="N81" i="26"/>
  <c r="N88" i="26"/>
  <c r="O88" i="26" s="1"/>
  <c r="O95" i="26"/>
  <c r="S95" i="26"/>
  <c r="N95" i="26"/>
  <c r="N97" i="26"/>
  <c r="O97" i="26" s="1"/>
  <c r="S97" i="26"/>
  <c r="S102" i="26"/>
  <c r="N102" i="26"/>
  <c r="O102" i="26"/>
  <c r="N121" i="26"/>
  <c r="O121" i="26"/>
  <c r="O125" i="26"/>
  <c r="N125" i="26"/>
  <c r="Q128" i="26"/>
  <c r="R128" i="26"/>
  <c r="S128" i="26" s="1"/>
  <c r="S132" i="26"/>
  <c r="N132" i="26"/>
  <c r="O132" i="26" s="1"/>
  <c r="T4" i="26"/>
  <c r="R5" i="26"/>
  <c r="O6" i="26"/>
  <c r="S8" i="26"/>
  <c r="O8" i="26"/>
  <c r="R8" i="26"/>
  <c r="R10" i="26"/>
  <c r="S10" i="26" s="1"/>
  <c r="T11" i="26"/>
  <c r="R12" i="26"/>
  <c r="S12" i="26" s="1"/>
  <c r="S14" i="26"/>
  <c r="T15" i="26"/>
  <c r="R17" i="26"/>
  <c r="S17" i="26" s="1"/>
  <c r="Q17" i="26"/>
  <c r="S21" i="26"/>
  <c r="N21" i="26"/>
  <c r="O21" i="26" s="1"/>
  <c r="S22" i="26"/>
  <c r="N22" i="26"/>
  <c r="O22" i="26" s="1"/>
  <c r="S25" i="26"/>
  <c r="O25" i="26"/>
  <c r="N25" i="26"/>
  <c r="Q27" i="26"/>
  <c r="T27" i="26" s="1"/>
  <c r="S29" i="26"/>
  <c r="N29" i="26"/>
  <c r="O29" i="26" s="1"/>
  <c r="S30" i="26"/>
  <c r="N30" i="26"/>
  <c r="O30" i="26" s="1"/>
  <c r="R36" i="26"/>
  <c r="S36" i="26" s="1"/>
  <c r="Q36" i="26"/>
  <c r="T36" i="26" s="1"/>
  <c r="S37" i="26"/>
  <c r="N37" i="26"/>
  <c r="O37" i="26" s="1"/>
  <c r="S39" i="26"/>
  <c r="O39" i="26"/>
  <c r="N39" i="26"/>
  <c r="R41" i="26"/>
  <c r="S41" i="26" s="1"/>
  <c r="Q41" i="26"/>
  <c r="T41" i="26" s="1"/>
  <c r="S43" i="26"/>
  <c r="N43" i="26"/>
  <c r="S45" i="26"/>
  <c r="N45" i="26"/>
  <c r="O45" i="26" s="1"/>
  <c r="R50" i="26"/>
  <c r="S50" i="26" s="1"/>
  <c r="Q50" i="26"/>
  <c r="T50" i="26" s="1"/>
  <c r="S52" i="26"/>
  <c r="S57" i="26"/>
  <c r="N57" i="26"/>
  <c r="O57" i="26" s="1"/>
  <c r="R63" i="26"/>
  <c r="S63" i="26" s="1"/>
  <c r="Q63" i="26"/>
  <c r="N72" i="26"/>
  <c r="O72" i="26"/>
  <c r="S77" i="26"/>
  <c r="N77" i="26"/>
  <c r="O77" i="26"/>
  <c r="Q80" i="26"/>
  <c r="T80" i="26" s="1"/>
  <c r="S88" i="26"/>
  <c r="O92" i="26"/>
  <c r="N92" i="26"/>
  <c r="S92" i="26"/>
  <c r="Q94" i="26"/>
  <c r="T94" i="26" s="1"/>
  <c r="S104" i="26"/>
  <c r="N104" i="26"/>
  <c r="O113" i="26"/>
  <c r="N113" i="26"/>
  <c r="O119" i="26"/>
  <c r="N119" i="26"/>
  <c r="Q141" i="26"/>
  <c r="T141" i="26" s="1"/>
  <c r="O142" i="26"/>
  <c r="S142" i="26"/>
  <c r="N142" i="26"/>
  <c r="Q147" i="26"/>
  <c r="T147" i="26" s="1"/>
  <c r="R147" i="26"/>
  <c r="S203" i="26"/>
  <c r="N203" i="26"/>
  <c r="O203" i="26" s="1"/>
  <c r="Q5" i="26"/>
  <c r="T5" i="26" s="1"/>
  <c r="T6" i="26"/>
  <c r="R7" i="26"/>
  <c r="S7" i="26" s="1"/>
  <c r="N8" i="26"/>
  <c r="T9" i="26"/>
  <c r="N10" i="26"/>
  <c r="O10" i="26" s="1"/>
  <c r="N12" i="26"/>
  <c r="O12" i="26" s="1"/>
  <c r="T13" i="26"/>
  <c r="N14" i="26"/>
  <c r="O14" i="26" s="1"/>
  <c r="O16" i="26"/>
  <c r="S18" i="26"/>
  <c r="O18" i="26"/>
  <c r="N20" i="26"/>
  <c r="O20" i="26" s="1"/>
  <c r="T21" i="26"/>
  <c r="S24" i="26"/>
  <c r="T25" i="26"/>
  <c r="S28" i="26"/>
  <c r="T29" i="26"/>
  <c r="N32" i="26"/>
  <c r="O32" i="26" s="1"/>
  <c r="T37" i="26"/>
  <c r="T39" i="26"/>
  <c r="O40" i="26"/>
  <c r="O43" i="26"/>
  <c r="S44" i="26"/>
  <c r="Q45" i="26"/>
  <c r="T45" i="26" s="1"/>
  <c r="N46" i="26"/>
  <c r="O46" i="26" s="1"/>
  <c r="O62" i="26"/>
  <c r="S62" i="26"/>
  <c r="R64" i="26"/>
  <c r="T64" i="26" s="1"/>
  <c r="Q69" i="26"/>
  <c r="T69" i="26" s="1"/>
  <c r="T72" i="26"/>
  <c r="N73" i="26"/>
  <c r="O73" i="26" s="1"/>
  <c r="S73" i="26"/>
  <c r="O79" i="26"/>
  <c r="S79" i="26"/>
  <c r="Q92" i="26"/>
  <c r="T92" i="26" s="1"/>
  <c r="S98" i="26"/>
  <c r="S99" i="26"/>
  <c r="N99" i="26"/>
  <c r="O99" i="26" s="1"/>
  <c r="S100" i="26"/>
  <c r="O100" i="26"/>
  <c r="N100" i="26"/>
  <c r="O104" i="26"/>
  <c r="N111" i="26"/>
  <c r="O111" i="26"/>
  <c r="S111" i="26"/>
  <c r="S123" i="26"/>
  <c r="N123" i="26"/>
  <c r="O123" i="26" s="1"/>
  <c r="Q130" i="26"/>
  <c r="T130" i="26" s="1"/>
  <c r="T145" i="26"/>
  <c r="S166" i="26"/>
  <c r="N166" i="26"/>
  <c r="O166" i="26"/>
  <c r="T32" i="26"/>
  <c r="T40" i="26"/>
  <c r="T44" i="26"/>
  <c r="T46" i="26"/>
  <c r="T49" i="26"/>
  <c r="R53" i="26"/>
  <c r="T53" i="26" s="1"/>
  <c r="T54" i="26"/>
  <c r="T60" i="26"/>
  <c r="T62" i="26"/>
  <c r="T68" i="26"/>
  <c r="T79" i="26"/>
  <c r="S107" i="26"/>
  <c r="O112" i="26"/>
  <c r="S112" i="26"/>
  <c r="O114" i="26"/>
  <c r="S117" i="26"/>
  <c r="O117" i="26"/>
  <c r="O122" i="26"/>
  <c r="S122" i="26"/>
  <c r="T123" i="26"/>
  <c r="Q127" i="26"/>
  <c r="R127" i="26"/>
  <c r="S127" i="26" s="1"/>
  <c r="O131" i="26"/>
  <c r="S131" i="26"/>
  <c r="O133" i="26"/>
  <c r="S133" i="26"/>
  <c r="Q138" i="26"/>
  <c r="R138" i="26"/>
  <c r="S138" i="26" s="1"/>
  <c r="Q139" i="26"/>
  <c r="T139" i="26" s="1"/>
  <c r="S140" i="26"/>
  <c r="N140" i="26"/>
  <c r="O140" i="26" s="1"/>
  <c r="N143" i="26"/>
  <c r="O143" i="26"/>
  <c r="N149" i="26"/>
  <c r="O149" i="26"/>
  <c r="S155" i="26"/>
  <c r="O155" i="26"/>
  <c r="N155" i="26"/>
  <c r="O161" i="26"/>
  <c r="T167" i="26"/>
  <c r="Q179" i="26"/>
  <c r="T179" i="26" s="1"/>
  <c r="Q189" i="26"/>
  <c r="T189" i="26"/>
  <c r="R189" i="26"/>
  <c r="S189" i="26" s="1"/>
  <c r="N190" i="26"/>
  <c r="O190" i="26" s="1"/>
  <c r="S194" i="26"/>
  <c r="O194" i="26"/>
  <c r="S196" i="26"/>
  <c r="O196" i="26"/>
  <c r="N196" i="26"/>
  <c r="T20" i="26"/>
  <c r="Q26" i="26"/>
  <c r="T42" i="26"/>
  <c r="S58" i="26"/>
  <c r="S67" i="26"/>
  <c r="S69" i="26"/>
  <c r="N69" i="26"/>
  <c r="R72" i="26"/>
  <c r="S72" i="26" s="1"/>
  <c r="R74" i="26"/>
  <c r="S74" i="26" s="1"/>
  <c r="S78" i="26"/>
  <c r="S80" i="26"/>
  <c r="N80" i="26"/>
  <c r="S84" i="26"/>
  <c r="S91" i="26"/>
  <c r="S94" i="26"/>
  <c r="N94" i="26"/>
  <c r="O94" i="26" s="1"/>
  <c r="S106" i="26"/>
  <c r="S109" i="26"/>
  <c r="N109" i="26"/>
  <c r="T118" i="26"/>
  <c r="S124" i="26"/>
  <c r="O128" i="26"/>
  <c r="S135" i="26"/>
  <c r="N135" i="26"/>
  <c r="Q136" i="26"/>
  <c r="S137" i="26"/>
  <c r="N137" i="26"/>
  <c r="O137" i="26" s="1"/>
  <c r="Q142" i="26"/>
  <c r="T142" i="26" s="1"/>
  <c r="S145" i="26"/>
  <c r="Q148" i="26"/>
  <c r="T148" i="26" s="1"/>
  <c r="S151" i="26"/>
  <c r="Q154" i="26"/>
  <c r="T154" i="26" s="1"/>
  <c r="S157" i="26"/>
  <c r="S159" i="26"/>
  <c r="N162" i="26"/>
  <c r="O162" i="26" s="1"/>
  <c r="N163" i="26"/>
  <c r="O163" i="26" s="1"/>
  <c r="Q171" i="26"/>
  <c r="T171" i="26" s="1"/>
  <c r="Q174" i="26"/>
  <c r="T174" i="26" s="1"/>
  <c r="N177" i="26"/>
  <c r="O177" i="26" s="1"/>
  <c r="N178" i="26"/>
  <c r="O178" i="26"/>
  <c r="T180" i="26"/>
  <c r="S182" i="26"/>
  <c r="N182" i="26"/>
  <c r="O182" i="26"/>
  <c r="S183" i="26"/>
  <c r="Q184" i="26"/>
  <c r="T184" i="26" s="1"/>
  <c r="S188" i="26"/>
  <c r="N188" i="26"/>
  <c r="O188" i="26" s="1"/>
  <c r="Q190" i="26"/>
  <c r="S191" i="26"/>
  <c r="N191" i="26"/>
  <c r="Q52" i="26"/>
  <c r="T52" i="26" s="1"/>
  <c r="N58" i="26"/>
  <c r="O58" i="26" s="1"/>
  <c r="N59" i="26"/>
  <c r="O59" i="26" s="1"/>
  <c r="O61" i="26"/>
  <c r="O63" i="26"/>
  <c r="N65" i="26"/>
  <c r="O65" i="26" s="1"/>
  <c r="T67" i="26"/>
  <c r="O69" i="26"/>
  <c r="T71" i="26"/>
  <c r="Q72" i="26"/>
  <c r="T73" i="26"/>
  <c r="Q74" i="26"/>
  <c r="T74" i="26" s="1"/>
  <c r="T76" i="26"/>
  <c r="T78" i="26"/>
  <c r="O80" i="26"/>
  <c r="T82" i="26"/>
  <c r="T84" i="26"/>
  <c r="N85" i="26"/>
  <c r="O85" i="26" s="1"/>
  <c r="N87" i="26"/>
  <c r="O87" i="26" s="1"/>
  <c r="Q88" i="26"/>
  <c r="T88" i="26" s="1"/>
  <c r="T89" i="26"/>
  <c r="R90" i="26"/>
  <c r="S90" i="26" s="1"/>
  <c r="N91" i="26"/>
  <c r="O91" i="26" s="1"/>
  <c r="O93" i="26"/>
  <c r="T104" i="26"/>
  <c r="O105" i="26"/>
  <c r="N106" i="26"/>
  <c r="O106" i="26" s="1"/>
  <c r="O108" i="26"/>
  <c r="O109" i="26"/>
  <c r="Q110" i="26"/>
  <c r="R110" i="26"/>
  <c r="S110" i="26" s="1"/>
  <c r="R113" i="26"/>
  <c r="T113" i="26" s="1"/>
  <c r="Q115" i="26"/>
  <c r="T115" i="26" s="1"/>
  <c r="R123" i="26"/>
  <c r="O124" i="26"/>
  <c r="Q125" i="26"/>
  <c r="R125" i="26"/>
  <c r="S125" i="26" s="1"/>
  <c r="R126" i="26"/>
  <c r="T126" i="26" s="1"/>
  <c r="T127" i="26"/>
  <c r="N128" i="26"/>
  <c r="O129" i="26"/>
  <c r="N130" i="26"/>
  <c r="O130" i="26" s="1"/>
  <c r="Q132" i="26"/>
  <c r="T132" i="26" s="1"/>
  <c r="Q133" i="26"/>
  <c r="T133" i="26" s="1"/>
  <c r="T134" i="26"/>
  <c r="O135" i="26"/>
  <c r="R136" i="26"/>
  <c r="S136" i="26" s="1"/>
  <c r="O138" i="26"/>
  <c r="O141" i="26"/>
  <c r="N141" i="26"/>
  <c r="O145" i="26"/>
  <c r="R146" i="26"/>
  <c r="S146" i="26" s="1"/>
  <c r="S147" i="26"/>
  <c r="O147" i="26"/>
  <c r="N147" i="26"/>
  <c r="S150" i="26"/>
  <c r="N150" i="26"/>
  <c r="O150" i="26" s="1"/>
  <c r="O151" i="26"/>
  <c r="R152" i="26"/>
  <c r="S153" i="26"/>
  <c r="N153" i="26"/>
  <c r="O153" i="26"/>
  <c r="T155" i="26"/>
  <c r="N157" i="26"/>
  <c r="O157" i="26" s="1"/>
  <c r="O159" i="26"/>
  <c r="Q161" i="26"/>
  <c r="T161" i="26" s="1"/>
  <c r="R161" i="26"/>
  <c r="S161" i="26" s="1"/>
  <c r="N165" i="26"/>
  <c r="O165" i="26"/>
  <c r="O168" i="26"/>
  <c r="S168" i="26"/>
  <c r="O169" i="26"/>
  <c r="N169" i="26"/>
  <c r="N170" i="26"/>
  <c r="O170" i="26" s="1"/>
  <c r="Q172" i="26"/>
  <c r="T172" i="26" s="1"/>
  <c r="R177" i="26"/>
  <c r="S177" i="26" s="1"/>
  <c r="Q177" i="26"/>
  <c r="T177" i="26" s="1"/>
  <c r="S179" i="26"/>
  <c r="O179" i="26"/>
  <c r="S181" i="26"/>
  <c r="N181" i="26"/>
  <c r="O181" i="26" s="1"/>
  <c r="N183" i="26"/>
  <c r="O183" i="26" s="1"/>
  <c r="R184" i="26"/>
  <c r="Q185" i="26"/>
  <c r="R185" i="26"/>
  <c r="S185" i="26" s="1"/>
  <c r="S186" i="26"/>
  <c r="N186" i="26"/>
  <c r="O186" i="26" s="1"/>
  <c r="R190" i="26"/>
  <c r="S190" i="26" s="1"/>
  <c r="O191" i="26"/>
  <c r="N193" i="26"/>
  <c r="O193" i="26"/>
  <c r="O198" i="26"/>
  <c r="S198" i="26"/>
  <c r="T199" i="26"/>
  <c r="N201" i="26"/>
  <c r="S201" i="26"/>
  <c r="O201" i="26"/>
  <c r="T97" i="26"/>
  <c r="T108" i="26"/>
  <c r="T120" i="26"/>
  <c r="R121" i="26"/>
  <c r="S121" i="26" s="1"/>
  <c r="T129" i="26"/>
  <c r="O136" i="26"/>
  <c r="R144" i="26"/>
  <c r="T144" i="26" s="1"/>
  <c r="S152" i="26"/>
  <c r="S156" i="26"/>
  <c r="N156" i="26"/>
  <c r="O156" i="26" s="1"/>
  <c r="S160" i="26"/>
  <c r="N160" i="26"/>
  <c r="O160" i="26" s="1"/>
  <c r="Q162" i="26"/>
  <c r="T162" i="26" s="1"/>
  <c r="T164" i="26"/>
  <c r="S167" i="26"/>
  <c r="O167" i="26"/>
  <c r="O172" i="26"/>
  <c r="N172" i="26"/>
  <c r="N173" i="26"/>
  <c r="O173" i="26" s="1"/>
  <c r="O174" i="26"/>
  <c r="N174" i="26"/>
  <c r="N175" i="26"/>
  <c r="O175" i="26" s="1"/>
  <c r="S184" i="26"/>
  <c r="N184" i="26"/>
  <c r="O184" i="26" s="1"/>
  <c r="O185" i="26"/>
  <c r="T186" i="26"/>
  <c r="S187" i="26"/>
  <c r="T188" i="26"/>
  <c r="S192" i="26"/>
  <c r="O192" i="26"/>
  <c r="O195" i="26"/>
  <c r="S195" i="26"/>
  <c r="Q196" i="26"/>
  <c r="T196" i="26"/>
  <c r="S197" i="26"/>
  <c r="N197" i="26"/>
  <c r="O197" i="26" s="1"/>
  <c r="S199" i="26"/>
  <c r="N199" i="26"/>
  <c r="O199" i="26" s="1"/>
  <c r="O200" i="26"/>
  <c r="S200" i="26"/>
  <c r="T202" i="26"/>
  <c r="T152" i="26"/>
  <c r="T159" i="26"/>
  <c r="T178" i="26"/>
  <c r="T187" i="26"/>
  <c r="T158" i="26"/>
  <c r="R163" i="26"/>
  <c r="S163" i="26" s="1"/>
  <c r="O164" i="26"/>
  <c r="T170" i="26"/>
  <c r="R173" i="26"/>
  <c r="S173" i="26" s="1"/>
  <c r="R175" i="26"/>
  <c r="T175" i="26" s="1"/>
  <c r="O176" i="26"/>
  <c r="T198" i="26"/>
  <c r="N83" i="25"/>
  <c r="L83" i="25"/>
  <c r="I83" i="25"/>
  <c r="O82" i="25"/>
  <c r="P82" i="25" s="1"/>
  <c r="K82" i="25"/>
  <c r="G82" i="25"/>
  <c r="K81" i="25"/>
  <c r="M81" i="25" s="1"/>
  <c r="G81" i="25"/>
  <c r="K80" i="25"/>
  <c r="M80" i="25" s="1"/>
  <c r="G80" i="25"/>
  <c r="K79" i="25"/>
  <c r="M79" i="25" s="1"/>
  <c r="O79" i="25" s="1"/>
  <c r="P79" i="25" s="1"/>
  <c r="G79" i="25"/>
  <c r="K78" i="25"/>
  <c r="M78" i="25" s="1"/>
  <c r="O78" i="25" s="1"/>
  <c r="G78" i="25"/>
  <c r="O77" i="25"/>
  <c r="P77" i="25" s="1"/>
  <c r="K77" i="25"/>
  <c r="G77" i="25"/>
  <c r="J76" i="25"/>
  <c r="K76" i="25" s="1"/>
  <c r="M76" i="25" s="1"/>
  <c r="G76" i="25"/>
  <c r="O75" i="25"/>
  <c r="P75" i="25" s="1"/>
  <c r="K75" i="25"/>
  <c r="G75" i="25"/>
  <c r="M74" i="25"/>
  <c r="O74" i="25" s="1"/>
  <c r="P74" i="25" s="1"/>
  <c r="K74" i="25"/>
  <c r="G74" i="25"/>
  <c r="K73" i="25"/>
  <c r="M73" i="25" s="1"/>
  <c r="O73" i="25" s="1"/>
  <c r="G73" i="25"/>
  <c r="J72" i="25"/>
  <c r="K72" i="25" s="1"/>
  <c r="M72" i="25" s="1"/>
  <c r="G72" i="25"/>
  <c r="K71" i="25"/>
  <c r="M71" i="25" s="1"/>
  <c r="O71" i="25" s="1"/>
  <c r="P71" i="25" s="1"/>
  <c r="G71" i="25"/>
  <c r="P70" i="25"/>
  <c r="K70" i="25"/>
  <c r="M70" i="25" s="1"/>
  <c r="O70" i="25" s="1"/>
  <c r="G70" i="25"/>
  <c r="K69" i="25"/>
  <c r="M69" i="25" s="1"/>
  <c r="J69" i="25"/>
  <c r="G69" i="25"/>
  <c r="O68" i="25"/>
  <c r="P68" i="25" s="1"/>
  <c r="M68" i="25"/>
  <c r="K68" i="25"/>
  <c r="G68" i="25"/>
  <c r="K67" i="25"/>
  <c r="M67" i="25" s="1"/>
  <c r="O67" i="25" s="1"/>
  <c r="G67" i="25"/>
  <c r="K66" i="25"/>
  <c r="M66" i="25" s="1"/>
  <c r="G66" i="25"/>
  <c r="M65" i="25"/>
  <c r="K65" i="25"/>
  <c r="J65" i="25"/>
  <c r="G65" i="25"/>
  <c r="P64" i="25"/>
  <c r="O64" i="25"/>
  <c r="J64" i="25"/>
  <c r="K64" i="25" s="1"/>
  <c r="G64" i="25"/>
  <c r="P63" i="25"/>
  <c r="O63" i="25"/>
  <c r="K63" i="25"/>
  <c r="G63" i="25"/>
  <c r="K62" i="25"/>
  <c r="M62" i="25" s="1"/>
  <c r="G62" i="25"/>
  <c r="O61" i="25"/>
  <c r="P61" i="25" s="1"/>
  <c r="K61" i="25"/>
  <c r="G61" i="25"/>
  <c r="M60" i="25"/>
  <c r="K60" i="25"/>
  <c r="G60" i="25"/>
  <c r="J59" i="25"/>
  <c r="K59" i="25" s="1"/>
  <c r="M59" i="25" s="1"/>
  <c r="O59" i="25" s="1"/>
  <c r="G59" i="25"/>
  <c r="K58" i="25"/>
  <c r="M58" i="25" s="1"/>
  <c r="G58" i="25"/>
  <c r="M57" i="25"/>
  <c r="K57" i="25"/>
  <c r="G57" i="25"/>
  <c r="O56" i="25"/>
  <c r="P56" i="25" s="1"/>
  <c r="M56" i="25"/>
  <c r="K56" i="25"/>
  <c r="G56" i="25"/>
  <c r="J55" i="25"/>
  <c r="K55" i="25" s="1"/>
  <c r="M55" i="25" s="1"/>
  <c r="O55" i="25" s="1"/>
  <c r="G55" i="25"/>
  <c r="O54" i="25"/>
  <c r="P54" i="25" s="1"/>
  <c r="K54" i="25"/>
  <c r="J54" i="25"/>
  <c r="G54" i="25"/>
  <c r="O53" i="25"/>
  <c r="P53" i="25" s="1"/>
  <c r="M53" i="25"/>
  <c r="K53" i="25"/>
  <c r="G53" i="25"/>
  <c r="J52" i="25"/>
  <c r="K52" i="25" s="1"/>
  <c r="M52" i="25" s="1"/>
  <c r="O52" i="25" s="1"/>
  <c r="G52" i="25"/>
  <c r="M51" i="25"/>
  <c r="K51" i="25"/>
  <c r="G51" i="25"/>
  <c r="O50" i="25"/>
  <c r="P50" i="25" s="1"/>
  <c r="M50" i="25"/>
  <c r="K50" i="25"/>
  <c r="G50" i="25"/>
  <c r="P49" i="25"/>
  <c r="O49" i="25"/>
  <c r="K49" i="25"/>
  <c r="G49" i="25"/>
  <c r="P48" i="25"/>
  <c r="K48" i="25"/>
  <c r="M48" i="25" s="1"/>
  <c r="O48" i="25" s="1"/>
  <c r="G48" i="25"/>
  <c r="K47" i="25"/>
  <c r="M47" i="25" s="1"/>
  <c r="G47" i="25"/>
  <c r="M46" i="25"/>
  <c r="K46" i="25"/>
  <c r="G46" i="25"/>
  <c r="P45" i="25"/>
  <c r="O45" i="25"/>
  <c r="J45" i="25"/>
  <c r="K45" i="25" s="1"/>
  <c r="M45" i="25" s="1"/>
  <c r="G45" i="25"/>
  <c r="M44" i="25"/>
  <c r="K44" i="25"/>
  <c r="G44" i="25"/>
  <c r="M43" i="25"/>
  <c r="O43" i="25" s="1"/>
  <c r="K43" i="25"/>
  <c r="G43" i="25"/>
  <c r="O42" i="25"/>
  <c r="P42" i="25" s="1"/>
  <c r="M42" i="25"/>
  <c r="K42" i="25"/>
  <c r="G42" i="25"/>
  <c r="P41" i="25"/>
  <c r="K41" i="25"/>
  <c r="M41" i="25" s="1"/>
  <c r="O41" i="25" s="1"/>
  <c r="J41" i="25"/>
  <c r="G41" i="25"/>
  <c r="O40" i="25"/>
  <c r="M40" i="25"/>
  <c r="K40" i="25"/>
  <c r="G40" i="25"/>
  <c r="P39" i="25"/>
  <c r="O39" i="25"/>
  <c r="M39" i="25"/>
  <c r="K39" i="25"/>
  <c r="G39" i="25"/>
  <c r="P38" i="25"/>
  <c r="O38" i="25"/>
  <c r="K38" i="25"/>
  <c r="G38" i="25"/>
  <c r="P37" i="25"/>
  <c r="K37" i="25"/>
  <c r="M37" i="25" s="1"/>
  <c r="O37" i="25" s="1"/>
  <c r="G37" i="25"/>
  <c r="M36" i="25"/>
  <c r="K36" i="25"/>
  <c r="G36" i="25"/>
  <c r="M35" i="25"/>
  <c r="K35" i="25"/>
  <c r="J35" i="25"/>
  <c r="G35" i="25"/>
  <c r="P34" i="25"/>
  <c r="K34" i="25"/>
  <c r="M34" i="25" s="1"/>
  <c r="O34" i="25" s="1"/>
  <c r="G34" i="25"/>
  <c r="K33" i="25"/>
  <c r="M33" i="25" s="1"/>
  <c r="G33" i="25"/>
  <c r="M32" i="25"/>
  <c r="K32" i="25"/>
  <c r="G32" i="25"/>
  <c r="O31" i="25"/>
  <c r="P31" i="25" s="1"/>
  <c r="M31" i="25"/>
  <c r="K31" i="25"/>
  <c r="G31" i="25"/>
  <c r="K30" i="25"/>
  <c r="M30" i="25" s="1"/>
  <c r="O30" i="25" s="1"/>
  <c r="G30" i="25"/>
  <c r="K29" i="25"/>
  <c r="M29" i="25" s="1"/>
  <c r="G29" i="25"/>
  <c r="O28" i="25"/>
  <c r="M28" i="25"/>
  <c r="K28" i="25"/>
  <c r="G28" i="25"/>
  <c r="P27" i="25"/>
  <c r="O27" i="25"/>
  <c r="M27" i="25"/>
  <c r="K27" i="25"/>
  <c r="G27" i="25"/>
  <c r="K26" i="25"/>
  <c r="M26" i="25" s="1"/>
  <c r="O26" i="25" s="1"/>
  <c r="G26" i="25"/>
  <c r="M25" i="25"/>
  <c r="K25" i="25"/>
  <c r="G25" i="25"/>
  <c r="O24" i="25"/>
  <c r="M24" i="25"/>
  <c r="K24" i="25"/>
  <c r="G24" i="25"/>
  <c r="P23" i="25"/>
  <c r="O23" i="25"/>
  <c r="M23" i="25"/>
  <c r="K23" i="25"/>
  <c r="G23" i="25"/>
  <c r="P22" i="25"/>
  <c r="K22" i="25"/>
  <c r="M22" i="25" s="1"/>
  <c r="O22" i="25" s="1"/>
  <c r="G22" i="25"/>
  <c r="M21" i="25"/>
  <c r="K21" i="25"/>
  <c r="G21" i="25"/>
  <c r="M20" i="25"/>
  <c r="K20" i="25"/>
  <c r="G20" i="25"/>
  <c r="O19" i="25"/>
  <c r="P19" i="25" s="1"/>
  <c r="M19" i="25"/>
  <c r="K19" i="25"/>
  <c r="G19" i="25"/>
  <c r="P18" i="25"/>
  <c r="K18" i="25"/>
  <c r="M18" i="25" s="1"/>
  <c r="O18" i="25" s="1"/>
  <c r="G18" i="25"/>
  <c r="K17" i="25"/>
  <c r="M17" i="25" s="1"/>
  <c r="J17" i="25"/>
  <c r="G17" i="25"/>
  <c r="O16" i="25"/>
  <c r="P16" i="25" s="1"/>
  <c r="J16" i="25"/>
  <c r="K16" i="25" s="1"/>
  <c r="M16" i="25" s="1"/>
  <c r="G16" i="25"/>
  <c r="K15" i="25"/>
  <c r="M15" i="25" s="1"/>
  <c r="G15" i="25"/>
  <c r="M14" i="25"/>
  <c r="K14" i="25"/>
  <c r="G14" i="25"/>
  <c r="O13" i="25"/>
  <c r="P13" i="25" s="1"/>
  <c r="M13" i="25"/>
  <c r="K13" i="25"/>
  <c r="G13" i="25"/>
  <c r="K12" i="25"/>
  <c r="M12" i="25" s="1"/>
  <c r="O12" i="25" s="1"/>
  <c r="J12" i="25"/>
  <c r="G12" i="25"/>
  <c r="M11" i="25"/>
  <c r="O11" i="25" s="1"/>
  <c r="K11" i="25"/>
  <c r="G11" i="25"/>
  <c r="O10" i="25"/>
  <c r="P10" i="25" s="1"/>
  <c r="M10" i="25"/>
  <c r="K10" i="25"/>
  <c r="G10" i="25"/>
  <c r="P9" i="25"/>
  <c r="K9" i="25"/>
  <c r="M9" i="25" s="1"/>
  <c r="O9" i="25" s="1"/>
  <c r="G9" i="25"/>
  <c r="K8" i="25"/>
  <c r="M8" i="25" s="1"/>
  <c r="G8" i="25"/>
  <c r="M7" i="25"/>
  <c r="K7" i="25"/>
  <c r="J7" i="25"/>
  <c r="G7" i="25"/>
  <c r="K6" i="25"/>
  <c r="M6" i="25" s="1"/>
  <c r="O6" i="25" s="1"/>
  <c r="G6" i="25"/>
  <c r="P5" i="25"/>
  <c r="O5" i="25"/>
  <c r="K5" i="25"/>
  <c r="G5" i="25"/>
  <c r="K4" i="25"/>
  <c r="M4" i="25" s="1"/>
  <c r="G4" i="25"/>
  <c r="O3" i="25"/>
  <c r="M3" i="25"/>
  <c r="K3" i="25"/>
  <c r="G3" i="25"/>
  <c r="B3" i="24"/>
  <c r="L3" i="24"/>
  <c r="O3" i="24"/>
  <c r="Q3" i="24" s="1"/>
  <c r="S3" i="24"/>
  <c r="B4" i="24"/>
  <c r="L4" i="24"/>
  <c r="O4" i="24"/>
  <c r="Q4" i="24" s="1"/>
  <c r="B5" i="24"/>
  <c r="L5" i="24"/>
  <c r="O5" i="24"/>
  <c r="Q5" i="24" s="1"/>
  <c r="B6" i="24"/>
  <c r="L6" i="24"/>
  <c r="O6" i="24"/>
  <c r="Q6" i="24" s="1"/>
  <c r="B7" i="24"/>
  <c r="L7" i="24"/>
  <c r="O7" i="24"/>
  <c r="Q7" i="24" s="1"/>
  <c r="B8" i="24"/>
  <c r="L8" i="24"/>
  <c r="O8" i="24"/>
  <c r="Q8" i="24" s="1"/>
  <c r="B9" i="24"/>
  <c r="L9" i="24"/>
  <c r="O9" i="24"/>
  <c r="Q9" i="24" s="1"/>
  <c r="B10" i="24"/>
  <c r="L10" i="24"/>
  <c r="O10" i="24"/>
  <c r="Q10" i="24" s="1"/>
  <c r="B11" i="24"/>
  <c r="L11" i="24"/>
  <c r="O11" i="24"/>
  <c r="Q11" i="24" s="1"/>
  <c r="B12" i="24"/>
  <c r="L12" i="24"/>
  <c r="O12" i="24"/>
  <c r="Q12" i="24" s="1"/>
  <c r="B13" i="24"/>
  <c r="L13" i="24"/>
  <c r="O13" i="24"/>
  <c r="Q13" i="24" s="1"/>
  <c r="B14" i="24"/>
  <c r="L14" i="24"/>
  <c r="O14" i="24"/>
  <c r="Q14" i="24" s="1"/>
  <c r="B15" i="24"/>
  <c r="L15" i="24"/>
  <c r="O15" i="24"/>
  <c r="Q15" i="24" s="1"/>
  <c r="S15" i="24" s="1"/>
  <c r="T15" i="24" s="1"/>
  <c r="B16" i="24"/>
  <c r="L16" i="24"/>
  <c r="O16" i="24"/>
  <c r="Q16" i="24"/>
  <c r="B17" i="24"/>
  <c r="L17" i="24"/>
  <c r="O17" i="24"/>
  <c r="Q17" i="24" s="1"/>
  <c r="S17" i="24"/>
  <c r="T17" i="24" s="1"/>
  <c r="B18" i="24"/>
  <c r="L18" i="24"/>
  <c r="O18" i="24"/>
  <c r="Q18" i="24" s="1"/>
  <c r="B19" i="24"/>
  <c r="L19" i="24"/>
  <c r="O19" i="24"/>
  <c r="Q19" i="24" s="1"/>
  <c r="S19" i="24" s="1"/>
  <c r="B20" i="24"/>
  <c r="L20" i="24"/>
  <c r="O20" i="24"/>
  <c r="Q20" i="24" s="1"/>
  <c r="B21" i="24"/>
  <c r="L21" i="24"/>
  <c r="O21" i="24"/>
  <c r="Q21" i="24" s="1"/>
  <c r="S21" i="24" s="1"/>
  <c r="T21" i="24" s="1"/>
  <c r="B22" i="24"/>
  <c r="L22" i="24"/>
  <c r="O22" i="24"/>
  <c r="Q22" i="24"/>
  <c r="B23" i="24"/>
  <c r="L23" i="24"/>
  <c r="O23" i="24"/>
  <c r="Q23" i="24"/>
  <c r="S23" i="24"/>
  <c r="B24" i="24"/>
  <c r="L24" i="24"/>
  <c r="O24" i="24"/>
  <c r="Q24" i="24" s="1"/>
  <c r="S24" i="24"/>
  <c r="B25" i="24"/>
  <c r="L25" i="24"/>
  <c r="O25" i="24"/>
  <c r="Q25" i="24" s="1"/>
  <c r="B26" i="24"/>
  <c r="L26" i="24"/>
  <c r="O26" i="24"/>
  <c r="Q26" i="24" s="1"/>
  <c r="S26" i="24" s="1"/>
  <c r="T26" i="24" s="1"/>
  <c r="B27" i="24"/>
  <c r="L27" i="24"/>
  <c r="O27" i="24"/>
  <c r="Q27" i="24"/>
  <c r="S27" i="24"/>
  <c r="B28" i="24"/>
  <c r="L28" i="24"/>
  <c r="O28" i="24"/>
  <c r="Q28" i="24" s="1"/>
  <c r="S28" i="24"/>
  <c r="B29" i="24"/>
  <c r="L29" i="24"/>
  <c r="O29" i="24"/>
  <c r="Q29" i="24" s="1"/>
  <c r="B30" i="24"/>
  <c r="L30" i="24"/>
  <c r="O30" i="24"/>
  <c r="Q30" i="24" s="1"/>
  <c r="B31" i="24"/>
  <c r="L31" i="24"/>
  <c r="O31" i="24"/>
  <c r="Q31" i="24" s="1"/>
  <c r="B32" i="24"/>
  <c r="L32" i="24"/>
  <c r="O32" i="24"/>
  <c r="Q32" i="24" s="1"/>
  <c r="S32" i="24"/>
  <c r="B33" i="24"/>
  <c r="L33" i="24"/>
  <c r="O33" i="24"/>
  <c r="Q33" i="24" s="1"/>
  <c r="S33" i="24"/>
  <c r="T33" i="24" s="1"/>
  <c r="B34" i="24"/>
  <c r="L34" i="24"/>
  <c r="O34" i="24"/>
  <c r="Q34" i="24" s="1"/>
  <c r="B35" i="24"/>
  <c r="L35" i="24"/>
  <c r="O35" i="24"/>
  <c r="Q35" i="24" s="1"/>
  <c r="B36" i="24"/>
  <c r="L36" i="24"/>
  <c r="O36" i="24"/>
  <c r="Q36" i="24" s="1"/>
  <c r="B37" i="24"/>
  <c r="L37" i="24"/>
  <c r="O37" i="24"/>
  <c r="Q37" i="24" s="1"/>
  <c r="S37" i="24"/>
  <c r="T37" i="24"/>
  <c r="B38" i="24"/>
  <c r="L38" i="24"/>
  <c r="O38" i="24"/>
  <c r="Q38" i="24"/>
  <c r="B39" i="24"/>
  <c r="L39" i="24"/>
  <c r="O39" i="24"/>
  <c r="Q39" i="24"/>
  <c r="B40" i="24"/>
  <c r="L40" i="24"/>
  <c r="O40" i="24"/>
  <c r="Q40" i="24" s="1"/>
  <c r="B41" i="24"/>
  <c r="L41" i="24"/>
  <c r="O41" i="24"/>
  <c r="Q41" i="24" s="1"/>
  <c r="S41" i="24"/>
  <c r="B42" i="24"/>
  <c r="L42" i="24"/>
  <c r="O42" i="24"/>
  <c r="Q42" i="24" s="1"/>
  <c r="B43" i="24"/>
  <c r="L43" i="24"/>
  <c r="O43" i="24"/>
  <c r="Q43" i="24" s="1"/>
  <c r="S43" i="24" s="1"/>
  <c r="T43" i="24" s="1"/>
  <c r="B44" i="24"/>
  <c r="L44" i="24"/>
  <c r="O44" i="24"/>
  <c r="Q44" i="24"/>
  <c r="S44" i="24"/>
  <c r="B45" i="24"/>
  <c r="L45" i="24"/>
  <c r="O45" i="24"/>
  <c r="Q45" i="24" s="1"/>
  <c r="S45" i="24"/>
  <c r="B46" i="24"/>
  <c r="L46" i="24"/>
  <c r="O46" i="24"/>
  <c r="Q46" i="24" s="1"/>
  <c r="B47" i="24"/>
  <c r="L47" i="24"/>
  <c r="O47" i="24"/>
  <c r="Q47" i="24" s="1"/>
  <c r="B48" i="24"/>
  <c r="L48" i="24"/>
  <c r="O48" i="24"/>
  <c r="Q48" i="24" s="1"/>
  <c r="B49" i="24"/>
  <c r="L49" i="24"/>
  <c r="O49" i="24"/>
  <c r="Q49" i="24" s="1"/>
  <c r="S49" i="24"/>
  <c r="B50" i="24"/>
  <c r="L50" i="24"/>
  <c r="O50" i="24"/>
  <c r="Q50" i="24" s="1"/>
  <c r="S50" i="24"/>
  <c r="T50" i="24" s="1"/>
  <c r="B51" i="24"/>
  <c r="L51" i="24"/>
  <c r="O51" i="24"/>
  <c r="Q51" i="24" s="1"/>
  <c r="B52" i="24"/>
  <c r="L52" i="24"/>
  <c r="O52" i="24"/>
  <c r="Q52" i="24" s="1"/>
  <c r="B53" i="24"/>
  <c r="L53" i="24"/>
  <c r="O53" i="24"/>
  <c r="Q53" i="24" s="1"/>
  <c r="S53" i="24"/>
  <c r="B54" i="24"/>
  <c r="L54" i="24"/>
  <c r="O54" i="24"/>
  <c r="Q54" i="24" s="1"/>
  <c r="B55" i="24"/>
  <c r="L55" i="24"/>
  <c r="O55" i="24"/>
  <c r="Q55" i="24" s="1"/>
  <c r="S55" i="24" s="1"/>
  <c r="T55" i="24"/>
  <c r="B56" i="24"/>
  <c r="L56" i="24"/>
  <c r="O56" i="24"/>
  <c r="Q56" i="24"/>
  <c r="S56" i="24"/>
  <c r="B57" i="24"/>
  <c r="L57" i="24"/>
  <c r="O57" i="24"/>
  <c r="Q57" i="24" s="1"/>
  <c r="S57" i="24"/>
  <c r="B58" i="24"/>
  <c r="L58" i="24"/>
  <c r="O58" i="24"/>
  <c r="Q58" i="24" s="1"/>
  <c r="B59" i="24"/>
  <c r="L59" i="24"/>
  <c r="O59" i="24"/>
  <c r="Q59" i="24" s="1"/>
  <c r="S59" i="24" s="1"/>
  <c r="T59" i="24"/>
  <c r="B60" i="24"/>
  <c r="L60" i="24"/>
  <c r="O60" i="24"/>
  <c r="Q60" i="24"/>
  <c r="B61" i="24"/>
  <c r="L61" i="24"/>
  <c r="O61" i="24"/>
  <c r="Q61" i="24"/>
  <c r="S61" i="24"/>
  <c r="B62" i="24"/>
  <c r="L62" i="24"/>
  <c r="O62" i="24"/>
  <c r="Q62" i="24" s="1"/>
  <c r="S62" i="24"/>
  <c r="B63" i="24"/>
  <c r="L63" i="24"/>
  <c r="O63" i="24"/>
  <c r="Q63" i="24" s="1"/>
  <c r="B64" i="24"/>
  <c r="L64" i="24"/>
  <c r="O64" i="24"/>
  <c r="Q64" i="24" s="1"/>
  <c r="B65" i="24"/>
  <c r="L65" i="24"/>
  <c r="O65" i="24"/>
  <c r="Q65" i="24" s="1"/>
  <c r="S65" i="24" s="1"/>
  <c r="T65" i="24" s="1"/>
  <c r="B66" i="24"/>
  <c r="L66" i="24"/>
  <c r="O66" i="24"/>
  <c r="Q66" i="24"/>
  <c r="S66" i="24"/>
  <c r="B67" i="24"/>
  <c r="L67" i="24"/>
  <c r="O67" i="24"/>
  <c r="Q67" i="24" s="1"/>
  <c r="S67" i="24"/>
  <c r="B68" i="24"/>
  <c r="L68" i="24"/>
  <c r="O68" i="24"/>
  <c r="Q68" i="24" s="1"/>
  <c r="B69" i="24"/>
  <c r="L69" i="24"/>
  <c r="O69" i="24"/>
  <c r="Q69" i="24" s="1"/>
  <c r="B70" i="24"/>
  <c r="L70" i="24"/>
  <c r="O70" i="24"/>
  <c r="Q70" i="24" s="1"/>
  <c r="B71" i="24"/>
  <c r="L71" i="24"/>
  <c r="O71" i="24"/>
  <c r="Q71" i="24" s="1"/>
  <c r="S71" i="24"/>
  <c r="B72" i="24"/>
  <c r="L72" i="24"/>
  <c r="O72" i="24"/>
  <c r="Q72" i="24" s="1"/>
  <c r="S72" i="24"/>
  <c r="T72" i="24"/>
  <c r="B73" i="24"/>
  <c r="L73" i="24"/>
  <c r="O73" i="24"/>
  <c r="Q73" i="24"/>
  <c r="B74" i="24"/>
  <c r="L74" i="24"/>
  <c r="O74" i="24"/>
  <c r="Q74" i="24" s="1"/>
  <c r="B75" i="24"/>
  <c r="L75" i="24"/>
  <c r="O75" i="24"/>
  <c r="Q75" i="24" s="1"/>
  <c r="S75" i="24"/>
  <c r="B76" i="24"/>
  <c r="L76" i="24"/>
  <c r="O76" i="24"/>
  <c r="Q76" i="24" s="1"/>
  <c r="B77" i="24"/>
  <c r="L77" i="24"/>
  <c r="O77" i="24"/>
  <c r="Q77" i="24" s="1"/>
  <c r="S77" i="24" s="1"/>
  <c r="T77" i="24"/>
  <c r="B78" i="24"/>
  <c r="L78" i="24"/>
  <c r="O78" i="24"/>
  <c r="Q78" i="24"/>
  <c r="S78" i="24"/>
  <c r="B79" i="24"/>
  <c r="L79" i="24"/>
  <c r="O79" i="24"/>
  <c r="Q79" i="24" s="1"/>
  <c r="B80" i="24"/>
  <c r="L80" i="24"/>
  <c r="O80" i="24"/>
  <c r="Q80" i="24" s="1"/>
  <c r="B81" i="24"/>
  <c r="L81" i="24"/>
  <c r="O81" i="24"/>
  <c r="Q81" i="24" s="1"/>
  <c r="S81" i="24" s="1"/>
  <c r="T81" i="24" s="1"/>
  <c r="B82" i="24"/>
  <c r="L82" i="24"/>
  <c r="O82" i="24"/>
  <c r="Q82" i="24"/>
  <c r="S82" i="24"/>
  <c r="B83" i="24"/>
  <c r="L83" i="24"/>
  <c r="O83" i="24"/>
  <c r="Q83" i="24" s="1"/>
  <c r="S83" i="24"/>
  <c r="T83" i="24"/>
  <c r="B84" i="24"/>
  <c r="L84" i="24"/>
  <c r="O84" i="24"/>
  <c r="Q84" i="24"/>
  <c r="B85" i="24"/>
  <c r="L85" i="24"/>
  <c r="O85" i="24"/>
  <c r="Q85" i="24" s="1"/>
  <c r="S85" i="24" s="1"/>
  <c r="T85" i="24"/>
  <c r="B86" i="24"/>
  <c r="L86" i="24"/>
  <c r="O86" i="24"/>
  <c r="Q86" i="24"/>
  <c r="S86" i="24"/>
  <c r="B87" i="24"/>
  <c r="L87" i="24"/>
  <c r="O87" i="24"/>
  <c r="Q87" i="24" s="1"/>
  <c r="S87" i="24"/>
  <c r="B88" i="24"/>
  <c r="L88" i="24"/>
  <c r="O88" i="24"/>
  <c r="Q88" i="24" s="1"/>
  <c r="B89" i="24"/>
  <c r="L89" i="24"/>
  <c r="O89" i="24"/>
  <c r="Q89" i="24" s="1"/>
  <c r="B90" i="24"/>
  <c r="L90" i="24"/>
  <c r="O90" i="24"/>
  <c r="Q90" i="24"/>
  <c r="S90" i="24"/>
  <c r="B91" i="24"/>
  <c r="L91" i="24"/>
  <c r="O91" i="24"/>
  <c r="Q91" i="24" s="1"/>
  <c r="S91" i="24"/>
  <c r="T91" i="24"/>
  <c r="B92" i="24"/>
  <c r="L92" i="24"/>
  <c r="O92" i="24"/>
  <c r="Q92" i="24"/>
  <c r="B93" i="24"/>
  <c r="L93" i="24"/>
  <c r="O93" i="24"/>
  <c r="Q93" i="24" s="1"/>
  <c r="B94" i="24"/>
  <c r="L94" i="24"/>
  <c r="O94" i="24"/>
  <c r="Q94" i="24" s="1"/>
  <c r="B95" i="24"/>
  <c r="L95" i="24"/>
  <c r="O95" i="24"/>
  <c r="Q95" i="24" s="1"/>
  <c r="L96" i="24"/>
  <c r="O96" i="24"/>
  <c r="Q96" i="24"/>
  <c r="B97" i="24"/>
  <c r="L97" i="24"/>
  <c r="O97" i="24"/>
  <c r="Q97" i="24"/>
  <c r="S97" i="24"/>
  <c r="B98" i="24"/>
  <c r="L98" i="24"/>
  <c r="O98" i="24"/>
  <c r="Q98" i="24" s="1"/>
  <c r="S98" i="24" s="1"/>
  <c r="T98" i="24"/>
  <c r="B99" i="24"/>
  <c r="L99" i="24"/>
  <c r="O99" i="24"/>
  <c r="Q99" i="24"/>
  <c r="B100" i="24"/>
  <c r="L100" i="24"/>
  <c r="O100" i="24"/>
  <c r="Q100" i="24"/>
  <c r="B101" i="24"/>
  <c r="L101" i="24"/>
  <c r="O101" i="24"/>
  <c r="Q101" i="24"/>
  <c r="L102" i="24"/>
  <c r="O102" i="24"/>
  <c r="Q102" i="24" s="1"/>
  <c r="B103" i="24"/>
  <c r="L103" i="24"/>
  <c r="O103" i="24"/>
  <c r="Q103" i="24" s="1"/>
  <c r="B104" i="24"/>
  <c r="L104" i="24"/>
  <c r="O104" i="24"/>
  <c r="Q104" i="24" s="1"/>
  <c r="S104" i="24"/>
  <c r="T104" i="24" s="1"/>
  <c r="B105" i="24"/>
  <c r="L105" i="24"/>
  <c r="O105" i="24"/>
  <c r="Q105" i="24" s="1"/>
  <c r="B106" i="24"/>
  <c r="L106" i="24"/>
  <c r="O106" i="24"/>
  <c r="Q106" i="24" s="1"/>
  <c r="B107" i="24"/>
  <c r="L107" i="24"/>
  <c r="O107" i="24"/>
  <c r="Q107" i="24"/>
  <c r="S107" i="24"/>
  <c r="B108" i="24"/>
  <c r="L108" i="24"/>
  <c r="O108" i="24"/>
  <c r="Q108" i="24" s="1"/>
  <c r="S108" i="24"/>
  <c r="T108" i="24"/>
  <c r="B109" i="24"/>
  <c r="L109" i="24"/>
  <c r="O109" i="24"/>
  <c r="Q109" i="24"/>
  <c r="B110" i="24"/>
  <c r="L110" i="24"/>
  <c r="O110" i="24"/>
  <c r="Q110" i="24" s="1"/>
  <c r="B111" i="24"/>
  <c r="L111" i="24"/>
  <c r="O111" i="24"/>
  <c r="Q111" i="24" s="1"/>
  <c r="S111" i="24" s="1"/>
  <c r="B112" i="24"/>
  <c r="L112" i="24"/>
  <c r="O112" i="24"/>
  <c r="Q112" i="24" s="1"/>
  <c r="B113" i="24"/>
  <c r="L113" i="24"/>
  <c r="O113" i="24"/>
  <c r="Q113" i="24" s="1"/>
  <c r="S113" i="24"/>
  <c r="T113" i="24"/>
  <c r="B114" i="24"/>
  <c r="L114" i="24"/>
  <c r="O114" i="24"/>
  <c r="Q114" i="24"/>
  <c r="S114" i="24"/>
  <c r="B115" i="24"/>
  <c r="L115" i="24"/>
  <c r="O115" i="24"/>
  <c r="Q115" i="24" s="1"/>
  <c r="B116" i="24"/>
  <c r="L116" i="24"/>
  <c r="O116" i="24"/>
  <c r="Q116" i="24" s="1"/>
  <c r="S116" i="24"/>
  <c r="T116" i="24"/>
  <c r="B117" i="24"/>
  <c r="L117" i="24"/>
  <c r="O117" i="24"/>
  <c r="Q117" i="24"/>
  <c r="B118" i="24"/>
  <c r="L118" i="24"/>
  <c r="O118" i="24"/>
  <c r="Q118" i="24" s="1"/>
  <c r="B119" i="24"/>
  <c r="L119" i="24"/>
  <c r="O119" i="24"/>
  <c r="Q119" i="24"/>
  <c r="S119" i="24"/>
  <c r="B120" i="24"/>
  <c r="L120" i="24"/>
  <c r="O120" i="24"/>
  <c r="Q120" i="24" s="1"/>
  <c r="S120" i="24"/>
  <c r="T120" i="24"/>
  <c r="B121" i="24"/>
  <c r="L121" i="24"/>
  <c r="O121" i="24"/>
  <c r="Q121" i="24"/>
  <c r="B122" i="24"/>
  <c r="L122" i="24"/>
  <c r="O122" i="24"/>
  <c r="Q122" i="24" s="1"/>
  <c r="B123" i="24"/>
  <c r="L123" i="24"/>
  <c r="O123" i="24"/>
  <c r="Q123" i="24" s="1"/>
  <c r="S123" i="24"/>
  <c r="B124" i="24"/>
  <c r="L124" i="24"/>
  <c r="O124" i="24"/>
  <c r="Q124" i="24" s="1"/>
  <c r="S124" i="24"/>
  <c r="T124" i="24"/>
  <c r="B125" i="24"/>
  <c r="L125" i="24"/>
  <c r="O125" i="24"/>
  <c r="Q125" i="24"/>
  <c r="B126" i="24"/>
  <c r="L126" i="24"/>
  <c r="O126" i="24"/>
  <c r="Q126" i="24" s="1"/>
  <c r="B127" i="24"/>
  <c r="L127" i="24"/>
  <c r="O127" i="24"/>
  <c r="Q127" i="24"/>
  <c r="S127" i="24"/>
  <c r="B128" i="24"/>
  <c r="L128" i="24"/>
  <c r="O128" i="24"/>
  <c r="Q128" i="24" s="1"/>
  <c r="S128" i="24"/>
  <c r="T128" i="24" s="1"/>
  <c r="B129" i="24"/>
  <c r="L129" i="24"/>
  <c r="O129" i="24"/>
  <c r="Q129" i="24" s="1"/>
  <c r="B130" i="24"/>
  <c r="L130" i="24"/>
  <c r="O130" i="24"/>
  <c r="Q130" i="24" s="1"/>
  <c r="B131" i="24"/>
  <c r="L131" i="24"/>
  <c r="O131" i="24"/>
  <c r="Q131" i="24" s="1"/>
  <c r="S131" i="24"/>
  <c r="B132" i="24"/>
  <c r="L132" i="24"/>
  <c r="O132" i="24"/>
  <c r="Q132" i="24" s="1"/>
  <c r="S132" i="24"/>
  <c r="T132" i="24" s="1"/>
  <c r="B133" i="24"/>
  <c r="L133" i="24"/>
  <c r="O133" i="24"/>
  <c r="Q133" i="24" s="1"/>
  <c r="B134" i="24"/>
  <c r="L134" i="24"/>
  <c r="O134" i="24"/>
  <c r="Q134" i="24" s="1"/>
  <c r="B135" i="24"/>
  <c r="L135" i="24"/>
  <c r="O135" i="24"/>
  <c r="Q135" i="24" s="1"/>
  <c r="B136" i="24"/>
  <c r="L136" i="24"/>
  <c r="O136" i="24"/>
  <c r="Q136" i="24" s="1"/>
  <c r="S136" i="24"/>
  <c r="T136" i="24"/>
  <c r="B137" i="24"/>
  <c r="L137" i="24"/>
  <c r="O137" i="24"/>
  <c r="Q137" i="24"/>
  <c r="B138" i="24"/>
  <c r="L138" i="24"/>
  <c r="O138" i="24"/>
  <c r="Q138" i="24" s="1"/>
  <c r="B139" i="24"/>
  <c r="L139" i="24"/>
  <c r="O139" i="24"/>
  <c r="Q139" i="24" s="1"/>
  <c r="S139" i="24"/>
  <c r="B140" i="24"/>
  <c r="L140" i="24"/>
  <c r="O140" i="24"/>
  <c r="Q140" i="24" s="1"/>
  <c r="S140" i="24"/>
  <c r="T140" i="24"/>
  <c r="B141" i="24"/>
  <c r="L141" i="24"/>
  <c r="O141" i="24"/>
  <c r="Q141" i="24"/>
  <c r="B142" i="24"/>
  <c r="L142" i="24"/>
  <c r="O142" i="24"/>
  <c r="Q142" i="24" s="1"/>
  <c r="B143" i="24"/>
  <c r="L143" i="24"/>
  <c r="O143" i="24"/>
  <c r="Q143" i="24" s="1"/>
  <c r="S143" i="24"/>
  <c r="B144" i="24"/>
  <c r="L144" i="24"/>
  <c r="O144" i="24"/>
  <c r="Q144" i="24" s="1"/>
  <c r="L145" i="24"/>
  <c r="O145" i="24"/>
  <c r="Q145" i="24" s="1"/>
  <c r="S145" i="24" s="1"/>
  <c r="B146" i="24"/>
  <c r="L146" i="24"/>
  <c r="O146" i="24"/>
  <c r="Q146" i="24"/>
  <c r="S146" i="24" s="1"/>
  <c r="B147" i="24"/>
  <c r="L147" i="24"/>
  <c r="O147" i="24"/>
  <c r="Q147" i="24" s="1"/>
  <c r="S147" i="24" s="1"/>
  <c r="B148" i="24"/>
  <c r="L148" i="24"/>
  <c r="O148" i="24"/>
  <c r="Q148" i="24"/>
  <c r="S148" i="24"/>
  <c r="B149" i="24"/>
  <c r="L149" i="24"/>
  <c r="O149" i="24"/>
  <c r="Q149" i="24" s="1"/>
  <c r="S149" i="24" s="1"/>
  <c r="T149" i="24"/>
  <c r="B150" i="24"/>
  <c r="L150" i="24"/>
  <c r="O150" i="24"/>
  <c r="Q150" i="24"/>
  <c r="S150" i="24"/>
  <c r="B151" i="24"/>
  <c r="L151" i="24"/>
  <c r="O151" i="24"/>
  <c r="Q151" i="24" s="1"/>
  <c r="S151" i="24" s="1"/>
  <c r="T151" i="24"/>
  <c r="B152" i="24"/>
  <c r="L152" i="24"/>
  <c r="O152" i="24"/>
  <c r="Q152" i="24"/>
  <c r="B153" i="24"/>
  <c r="L153" i="24"/>
  <c r="O153" i="24"/>
  <c r="Q153" i="24" s="1"/>
  <c r="S153" i="24" s="1"/>
  <c r="B154" i="24"/>
  <c r="L154" i="24"/>
  <c r="O154" i="24"/>
  <c r="Q154" i="24"/>
  <c r="S154" i="24" s="1"/>
  <c r="B155" i="24"/>
  <c r="L155" i="24"/>
  <c r="O155" i="24"/>
  <c r="Q155" i="24" s="1"/>
  <c r="S155" i="24" s="1"/>
  <c r="B156" i="24"/>
  <c r="L156" i="24"/>
  <c r="O156" i="24"/>
  <c r="Q156" i="24"/>
  <c r="S156" i="24"/>
  <c r="B157" i="24"/>
  <c r="L157" i="24"/>
  <c r="O157" i="24"/>
  <c r="Q157" i="24" s="1"/>
  <c r="S157" i="24" s="1"/>
  <c r="T157" i="24"/>
  <c r="B158" i="24"/>
  <c r="L158" i="24"/>
  <c r="O158" i="24"/>
  <c r="Q158" i="24"/>
  <c r="S158" i="24"/>
  <c r="B159" i="24"/>
  <c r="L159" i="24"/>
  <c r="O159" i="24"/>
  <c r="Q159" i="24" s="1"/>
  <c r="S159" i="24" s="1"/>
  <c r="T159" i="24"/>
  <c r="B160" i="24"/>
  <c r="L160" i="24"/>
  <c r="O160" i="24"/>
  <c r="Q160" i="24"/>
  <c r="B161" i="24"/>
  <c r="L161" i="24"/>
  <c r="O161" i="24"/>
  <c r="Q161" i="24" s="1"/>
  <c r="S161" i="24" s="1"/>
  <c r="B162" i="24"/>
  <c r="L162" i="24"/>
  <c r="O162" i="24"/>
  <c r="Q162" i="24"/>
  <c r="S162" i="24" s="1"/>
  <c r="B163" i="24"/>
  <c r="L163" i="24"/>
  <c r="O163" i="24"/>
  <c r="Q163" i="24" s="1"/>
  <c r="S163" i="24" s="1"/>
  <c r="B164" i="24"/>
  <c r="L164" i="24"/>
  <c r="O164" i="24"/>
  <c r="Q164" i="24"/>
  <c r="S164" i="24"/>
  <c r="B165" i="24"/>
  <c r="L165" i="24"/>
  <c r="O165" i="24"/>
  <c r="Q165" i="24" s="1"/>
  <c r="S165" i="24" s="1"/>
  <c r="T165" i="24"/>
  <c r="B166" i="24"/>
  <c r="L166" i="24"/>
  <c r="O166" i="24"/>
  <c r="Q166" i="24"/>
  <c r="S166" i="24"/>
  <c r="B167" i="24"/>
  <c r="L167" i="24"/>
  <c r="O167" i="24"/>
  <c r="Q167" i="24" s="1"/>
  <c r="S167" i="24" s="1"/>
  <c r="T167" i="24"/>
  <c r="B168" i="24"/>
  <c r="L168" i="24"/>
  <c r="O168" i="24"/>
  <c r="Q168" i="24"/>
  <c r="B169" i="24"/>
  <c r="L169" i="24"/>
  <c r="O169" i="24"/>
  <c r="Q169" i="24" s="1"/>
  <c r="S169" i="24" s="1"/>
  <c r="B170" i="24"/>
  <c r="L170" i="24"/>
  <c r="O170" i="24"/>
  <c r="Q170" i="24"/>
  <c r="S170" i="24" s="1"/>
  <c r="B171" i="24"/>
  <c r="L171" i="24"/>
  <c r="O171" i="24"/>
  <c r="Q171" i="24" s="1"/>
  <c r="S171" i="24" s="1"/>
  <c r="B172" i="24"/>
  <c r="L172" i="24"/>
  <c r="O172" i="24"/>
  <c r="Q172" i="24" s="1"/>
  <c r="B173" i="24"/>
  <c r="L173" i="24"/>
  <c r="O173" i="24"/>
  <c r="Q173" i="24" s="1"/>
  <c r="B174" i="24"/>
  <c r="L174" i="24"/>
  <c r="O174" i="24"/>
  <c r="Q174" i="24" s="1"/>
  <c r="B175" i="24"/>
  <c r="L175" i="24"/>
  <c r="O175" i="24"/>
  <c r="Q175" i="24" s="1"/>
  <c r="S175" i="24" s="1"/>
  <c r="B176" i="24"/>
  <c r="L176" i="24"/>
  <c r="O176" i="24"/>
  <c r="Q176" i="24" s="1"/>
  <c r="B177" i="24"/>
  <c r="L177" i="24"/>
  <c r="O177" i="24"/>
  <c r="Q177" i="24" s="1"/>
  <c r="B178" i="24"/>
  <c r="L178" i="24"/>
  <c r="O178" i="24"/>
  <c r="Q178" i="24" s="1"/>
  <c r="S178" i="24" s="1"/>
  <c r="T178" i="24" s="1"/>
  <c r="B179" i="24"/>
  <c r="L179" i="24"/>
  <c r="O179" i="24"/>
  <c r="Q179" i="24"/>
  <c r="S179" i="24"/>
  <c r="B180" i="24"/>
  <c r="L180" i="24"/>
  <c r="O180" i="24"/>
  <c r="Q180" i="24" s="1"/>
  <c r="T180" i="24" s="1"/>
  <c r="S180" i="24"/>
  <c r="B181" i="24"/>
  <c r="L181" i="24"/>
  <c r="O181" i="24"/>
  <c r="Q181" i="24" s="1"/>
  <c r="B182" i="24"/>
  <c r="L182" i="24"/>
  <c r="O182" i="24"/>
  <c r="Q182" i="24" s="1"/>
  <c r="S182" i="24" s="1"/>
  <c r="T182" i="24" s="1"/>
  <c r="B183" i="24"/>
  <c r="L183" i="24"/>
  <c r="O183" i="24"/>
  <c r="Q183" i="24"/>
  <c r="S183" i="24"/>
  <c r="B184" i="24"/>
  <c r="L184" i="24"/>
  <c r="O184" i="24"/>
  <c r="Q184" i="24" s="1"/>
  <c r="B185" i="24"/>
  <c r="L185" i="24"/>
  <c r="O185" i="24"/>
  <c r="Q185" i="24"/>
  <c r="T185" i="24" s="1"/>
  <c r="S185" i="24"/>
  <c r="B186" i="24"/>
  <c r="L186" i="24"/>
  <c r="O186" i="24"/>
  <c r="Q186" i="24" s="1"/>
  <c r="B187" i="24"/>
  <c r="L187" i="24"/>
  <c r="O187" i="24"/>
  <c r="Q187" i="24" s="1"/>
  <c r="B188" i="24"/>
  <c r="L188" i="24"/>
  <c r="O188" i="24"/>
  <c r="Q188" i="24" s="1"/>
  <c r="B189" i="24"/>
  <c r="L189" i="24"/>
  <c r="O189" i="24"/>
  <c r="Q189" i="24"/>
  <c r="T189" i="24" s="1"/>
  <c r="S189" i="24"/>
  <c r="B190" i="24"/>
  <c r="L190" i="24"/>
  <c r="O190" i="24"/>
  <c r="Q190" i="24" s="1"/>
  <c r="B191" i="24"/>
  <c r="L191" i="24"/>
  <c r="O191" i="24"/>
  <c r="Q191" i="24"/>
  <c r="T191" i="24" s="1"/>
  <c r="S191" i="24"/>
  <c r="B192" i="24"/>
  <c r="L192" i="24"/>
  <c r="O192" i="24"/>
  <c r="Q192" i="24" s="1"/>
  <c r="B193" i="24"/>
  <c r="L193" i="24"/>
  <c r="O193" i="24"/>
  <c r="Q193" i="24"/>
  <c r="T193" i="24" s="1"/>
  <c r="S193" i="24"/>
  <c r="B194" i="24"/>
  <c r="L194" i="24"/>
  <c r="O194" i="24"/>
  <c r="Q194" i="24" s="1"/>
  <c r="B195" i="24"/>
  <c r="L195" i="24"/>
  <c r="O195" i="24"/>
  <c r="Q195" i="24" s="1"/>
  <c r="B196" i="24"/>
  <c r="L196" i="24"/>
  <c r="O196" i="24"/>
  <c r="Q196" i="24"/>
  <c r="T196" i="24" s="1"/>
  <c r="S196" i="24"/>
  <c r="B197" i="24"/>
  <c r="L197" i="24"/>
  <c r="O197" i="24"/>
  <c r="Q197" i="24" s="1"/>
  <c r="B198" i="24"/>
  <c r="L198" i="24"/>
  <c r="O198" i="24"/>
  <c r="Q198" i="24"/>
  <c r="T198" i="24" s="1"/>
  <c r="S198" i="24"/>
  <c r="B199" i="24"/>
  <c r="L199" i="24"/>
  <c r="O199" i="24"/>
  <c r="Q199" i="24" s="1"/>
  <c r="B200" i="24"/>
  <c r="L200" i="24"/>
  <c r="O200" i="24"/>
  <c r="Q200" i="24"/>
  <c r="T200" i="24" s="1"/>
  <c r="S200" i="24"/>
  <c r="B201" i="24"/>
  <c r="L201" i="24"/>
  <c r="O201" i="24"/>
  <c r="Q201" i="24" s="1"/>
  <c r="B202" i="24"/>
  <c r="L202" i="24"/>
  <c r="O202" i="24"/>
  <c r="Q202" i="24"/>
  <c r="B203" i="24"/>
  <c r="L203" i="24"/>
  <c r="O203" i="24"/>
  <c r="Q203" i="24"/>
  <c r="T203" i="24" s="1"/>
  <c r="S203" i="24"/>
  <c r="B204" i="24"/>
  <c r="L204" i="24"/>
  <c r="O204" i="24"/>
  <c r="Q204" i="24" s="1"/>
  <c r="B205" i="24"/>
  <c r="L205" i="24"/>
  <c r="O205" i="24"/>
  <c r="Q205" i="24"/>
  <c r="T205" i="24" s="1"/>
  <c r="S205" i="24"/>
  <c r="B206" i="24"/>
  <c r="L206" i="24"/>
  <c r="O206" i="24"/>
  <c r="Q206" i="24" s="1"/>
  <c r="B207" i="24"/>
  <c r="L207" i="24"/>
  <c r="O207" i="24"/>
  <c r="Q207" i="24" s="1"/>
  <c r="B208" i="24"/>
  <c r="L208" i="24"/>
  <c r="O208" i="24"/>
  <c r="Q208" i="24"/>
  <c r="T208" i="24" s="1"/>
  <c r="S208" i="24"/>
  <c r="B209" i="24"/>
  <c r="L209" i="24"/>
  <c r="O209" i="24"/>
  <c r="Q209" i="24" s="1"/>
  <c r="B210" i="24"/>
  <c r="L210" i="24"/>
  <c r="O210" i="24"/>
  <c r="Q210" i="24"/>
  <c r="T210" i="24" s="1"/>
  <c r="S210" i="24"/>
  <c r="B211" i="24"/>
  <c r="L211" i="24"/>
  <c r="O211" i="24"/>
  <c r="Q211" i="24" s="1"/>
  <c r="B212" i="24"/>
  <c r="L212" i="24"/>
  <c r="O212" i="24"/>
  <c r="Q212" i="24"/>
  <c r="B213" i="24"/>
  <c r="L213" i="24"/>
  <c r="O213" i="24"/>
  <c r="Q213" i="24"/>
  <c r="T213" i="24" s="1"/>
  <c r="S213" i="24"/>
  <c r="B214" i="24"/>
  <c r="L214" i="24"/>
  <c r="O214" i="24"/>
  <c r="Q214" i="24" s="1"/>
  <c r="B215" i="24"/>
  <c r="L215" i="24"/>
  <c r="O215" i="24"/>
  <c r="Q215" i="24"/>
  <c r="B216" i="24"/>
  <c r="L216" i="24"/>
  <c r="O216" i="24"/>
  <c r="Q216" i="24"/>
  <c r="T216" i="24" s="1"/>
  <c r="S216" i="24"/>
  <c r="B217" i="24"/>
  <c r="L217" i="24"/>
  <c r="O217" i="24"/>
  <c r="Q217" i="24" s="1"/>
  <c r="B218" i="24"/>
  <c r="L218" i="24"/>
  <c r="O218" i="24"/>
  <c r="Q218" i="24"/>
  <c r="B219" i="24"/>
  <c r="L219" i="24"/>
  <c r="O219" i="24"/>
  <c r="Q219" i="24"/>
  <c r="T219" i="24" s="1"/>
  <c r="S219" i="24"/>
  <c r="B220" i="24"/>
  <c r="L220" i="24"/>
  <c r="O220" i="24"/>
  <c r="Q220" i="24" s="1"/>
  <c r="B221" i="24"/>
  <c r="L221" i="24"/>
  <c r="O221" i="24"/>
  <c r="Q221" i="24"/>
  <c r="T221" i="24" s="1"/>
  <c r="S221" i="24"/>
  <c r="B222" i="24"/>
  <c r="L222" i="24"/>
  <c r="O222" i="24"/>
  <c r="Q222" i="24" s="1"/>
  <c r="B223" i="24"/>
  <c r="L223" i="24"/>
  <c r="O223" i="24"/>
  <c r="Q223" i="24" s="1"/>
  <c r="B224" i="24"/>
  <c r="L224" i="24"/>
  <c r="O224" i="24"/>
  <c r="Q224" i="24"/>
  <c r="T224" i="24" s="1"/>
  <c r="S224" i="24"/>
  <c r="B225" i="24"/>
  <c r="L225" i="24"/>
  <c r="O225" i="24"/>
  <c r="Q225" i="24" s="1"/>
  <c r="B226" i="24"/>
  <c r="L226" i="24"/>
  <c r="O226" i="24"/>
  <c r="Q226" i="24"/>
  <c r="T226" i="24" s="1"/>
  <c r="S226" i="24"/>
  <c r="B227" i="24"/>
  <c r="L227" i="24"/>
  <c r="O227" i="24"/>
  <c r="Q227" i="24" s="1"/>
  <c r="B228" i="24"/>
  <c r="L228" i="24"/>
  <c r="O228" i="24"/>
  <c r="Q228" i="24" s="1"/>
  <c r="B229" i="24"/>
  <c r="L229" i="24"/>
  <c r="O229" i="24"/>
  <c r="Q229" i="24"/>
  <c r="T229" i="24" s="1"/>
  <c r="S229" i="24"/>
  <c r="B230" i="24"/>
  <c r="L230" i="24"/>
  <c r="O230" i="24"/>
  <c r="Q230" i="24" s="1"/>
  <c r="B231" i="24"/>
  <c r="L231" i="24"/>
  <c r="O231" i="24"/>
  <c r="Q231" i="24"/>
  <c r="T231" i="24" s="1"/>
  <c r="S231" i="24"/>
  <c r="B232" i="24"/>
  <c r="L232" i="24"/>
  <c r="O232" i="24"/>
  <c r="Q232" i="24" s="1"/>
  <c r="B233" i="24"/>
  <c r="L233" i="24"/>
  <c r="O233" i="24"/>
  <c r="Q233" i="24"/>
  <c r="T233" i="24" s="1"/>
  <c r="S233" i="24"/>
  <c r="B234" i="24"/>
  <c r="L234" i="24"/>
  <c r="O234" i="24"/>
  <c r="Q234" i="24" s="1"/>
  <c r="B235" i="24"/>
  <c r="L235" i="24"/>
  <c r="O235" i="24"/>
  <c r="Q235" i="24"/>
  <c r="T235" i="24" s="1"/>
  <c r="S235" i="24"/>
  <c r="M236" i="24"/>
  <c r="N236" i="24"/>
  <c r="O236" i="24"/>
  <c r="P236" i="24"/>
  <c r="R236" i="24"/>
  <c r="M204" i="23"/>
  <c r="K204" i="23"/>
  <c r="H204" i="23"/>
  <c r="L203" i="23"/>
  <c r="J203" i="23"/>
  <c r="F203" i="23"/>
  <c r="N202" i="23"/>
  <c r="O202" i="23" s="1"/>
  <c r="L202" i="23"/>
  <c r="J202" i="23"/>
  <c r="F202" i="23"/>
  <c r="O201" i="23"/>
  <c r="I201" i="23"/>
  <c r="J201" i="23" s="1"/>
  <c r="L201" i="23" s="1"/>
  <c r="N201" i="23" s="1"/>
  <c r="F201" i="23"/>
  <c r="N200" i="23"/>
  <c r="L200" i="23"/>
  <c r="J200" i="23"/>
  <c r="I200" i="23"/>
  <c r="F200" i="23"/>
  <c r="J199" i="23"/>
  <c r="L199" i="23" s="1"/>
  <c r="F199" i="23"/>
  <c r="L198" i="23"/>
  <c r="J198" i="23"/>
  <c r="F198" i="23"/>
  <c r="L197" i="23"/>
  <c r="J197" i="23"/>
  <c r="I197" i="23"/>
  <c r="F197" i="23"/>
  <c r="O196" i="23"/>
  <c r="J196" i="23"/>
  <c r="L196" i="23" s="1"/>
  <c r="N196" i="23" s="1"/>
  <c r="F196" i="23"/>
  <c r="J195" i="23"/>
  <c r="L195" i="23" s="1"/>
  <c r="I195" i="23"/>
  <c r="F195" i="23"/>
  <c r="N194" i="23"/>
  <c r="O194" i="23" s="1"/>
  <c r="I194" i="23"/>
  <c r="J194" i="23" s="1"/>
  <c r="L194" i="23" s="1"/>
  <c r="F194" i="23"/>
  <c r="J193" i="23"/>
  <c r="L193" i="23" s="1"/>
  <c r="F193" i="23"/>
  <c r="N192" i="23"/>
  <c r="L192" i="23"/>
  <c r="J192" i="23"/>
  <c r="F192" i="23"/>
  <c r="O191" i="23"/>
  <c r="I191" i="23"/>
  <c r="J191" i="23" s="1"/>
  <c r="L191" i="23" s="1"/>
  <c r="N191" i="23" s="1"/>
  <c r="F191" i="23"/>
  <c r="L190" i="23"/>
  <c r="J190" i="23"/>
  <c r="F190" i="23"/>
  <c r="L189" i="23"/>
  <c r="J189" i="23"/>
  <c r="F189" i="23"/>
  <c r="N188" i="23"/>
  <c r="O188" i="23" s="1"/>
  <c r="L188" i="23"/>
  <c r="J188" i="23"/>
  <c r="F188" i="23"/>
  <c r="O187" i="23"/>
  <c r="I187" i="23"/>
  <c r="J187" i="23" s="1"/>
  <c r="L187" i="23" s="1"/>
  <c r="N187" i="23" s="1"/>
  <c r="F187" i="23"/>
  <c r="N186" i="23"/>
  <c r="L186" i="23"/>
  <c r="J186" i="23"/>
  <c r="I186" i="23"/>
  <c r="F186" i="23"/>
  <c r="J185" i="23"/>
  <c r="L185" i="23" s="1"/>
  <c r="F185" i="23"/>
  <c r="L184" i="23"/>
  <c r="J184" i="23"/>
  <c r="F184" i="23"/>
  <c r="L183" i="23"/>
  <c r="J183" i="23"/>
  <c r="I183" i="23"/>
  <c r="F183" i="23"/>
  <c r="I182" i="23"/>
  <c r="J182" i="23" s="1"/>
  <c r="L182" i="23" s="1"/>
  <c r="N182" i="23" s="1"/>
  <c r="F182" i="23"/>
  <c r="N181" i="23"/>
  <c r="L181" i="23"/>
  <c r="J181" i="23"/>
  <c r="I181" i="23"/>
  <c r="F181" i="23"/>
  <c r="J180" i="23"/>
  <c r="L180" i="23" s="1"/>
  <c r="F180" i="23"/>
  <c r="L179" i="23"/>
  <c r="J179" i="23"/>
  <c r="I179" i="23"/>
  <c r="F179" i="23"/>
  <c r="O178" i="23"/>
  <c r="N178" i="23"/>
  <c r="L178" i="23"/>
  <c r="J178" i="23"/>
  <c r="F178" i="23"/>
  <c r="J177" i="23"/>
  <c r="L177" i="23" s="1"/>
  <c r="F177" i="23"/>
  <c r="L176" i="23"/>
  <c r="J176" i="23"/>
  <c r="F176" i="23"/>
  <c r="L175" i="23"/>
  <c r="J175" i="23"/>
  <c r="F175" i="23"/>
  <c r="N174" i="23"/>
  <c r="I174" i="23"/>
  <c r="J174" i="23" s="1"/>
  <c r="L174" i="23" s="1"/>
  <c r="F174" i="23"/>
  <c r="J173" i="23"/>
  <c r="L173" i="23" s="1"/>
  <c r="F173" i="23"/>
  <c r="N172" i="23"/>
  <c r="L172" i="23"/>
  <c r="J172" i="23"/>
  <c r="I172" i="23"/>
  <c r="F172" i="23"/>
  <c r="J171" i="23"/>
  <c r="L171" i="23" s="1"/>
  <c r="I171" i="23"/>
  <c r="F171" i="23"/>
  <c r="L170" i="23"/>
  <c r="J170" i="23"/>
  <c r="I170" i="23"/>
  <c r="F170" i="23"/>
  <c r="O169" i="23"/>
  <c r="J169" i="23"/>
  <c r="L169" i="23" s="1"/>
  <c r="N169" i="23" s="1"/>
  <c r="F169" i="23"/>
  <c r="J168" i="23"/>
  <c r="L168" i="23" s="1"/>
  <c r="I168" i="23"/>
  <c r="F168" i="23"/>
  <c r="N167" i="23"/>
  <c r="O167" i="23" s="1"/>
  <c r="L167" i="23"/>
  <c r="J167" i="23"/>
  <c r="F167" i="23"/>
  <c r="O166" i="23"/>
  <c r="J166" i="23"/>
  <c r="L166" i="23" s="1"/>
  <c r="N166" i="23" s="1"/>
  <c r="F166" i="23"/>
  <c r="J165" i="23"/>
  <c r="L165" i="23" s="1"/>
  <c r="F165" i="23"/>
  <c r="N164" i="23"/>
  <c r="L164" i="23"/>
  <c r="J164" i="23"/>
  <c r="F164" i="23"/>
  <c r="O163" i="23"/>
  <c r="N163" i="23"/>
  <c r="L163" i="23"/>
  <c r="J163" i="23"/>
  <c r="F163" i="23"/>
  <c r="J162" i="23"/>
  <c r="L162" i="23" s="1"/>
  <c r="F162" i="23"/>
  <c r="L161" i="23"/>
  <c r="J161" i="23"/>
  <c r="F161" i="23"/>
  <c r="L160" i="23"/>
  <c r="J160" i="23"/>
  <c r="F160" i="23"/>
  <c r="N159" i="23"/>
  <c r="O159" i="23" s="1"/>
  <c r="L159" i="23"/>
  <c r="J159" i="23"/>
  <c r="F159" i="23"/>
  <c r="O158" i="23"/>
  <c r="J158" i="23"/>
  <c r="L158" i="23" s="1"/>
  <c r="N158" i="23" s="1"/>
  <c r="F158" i="23"/>
  <c r="J157" i="23"/>
  <c r="L157" i="23" s="1"/>
  <c r="F157" i="23"/>
  <c r="N156" i="23"/>
  <c r="L156" i="23"/>
  <c r="J156" i="23"/>
  <c r="F156" i="23"/>
  <c r="I155" i="23"/>
  <c r="J155" i="23" s="1"/>
  <c r="L155" i="23" s="1"/>
  <c r="F155" i="23"/>
  <c r="L154" i="23"/>
  <c r="J154" i="23"/>
  <c r="F154" i="23"/>
  <c r="L153" i="23"/>
  <c r="J153" i="23"/>
  <c r="F153" i="23"/>
  <c r="N152" i="23"/>
  <c r="O152" i="23" s="1"/>
  <c r="L152" i="23"/>
  <c r="J152" i="23"/>
  <c r="F152" i="23"/>
  <c r="O151" i="23"/>
  <c r="I151" i="23"/>
  <c r="J151" i="23" s="1"/>
  <c r="L151" i="23" s="1"/>
  <c r="N151" i="23" s="1"/>
  <c r="F151" i="23"/>
  <c r="N150" i="23"/>
  <c r="L150" i="23"/>
  <c r="J150" i="23"/>
  <c r="F150" i="23"/>
  <c r="O149" i="23"/>
  <c r="N149" i="23"/>
  <c r="L149" i="23"/>
  <c r="J149" i="23"/>
  <c r="F149" i="23"/>
  <c r="J148" i="23"/>
  <c r="L148" i="23" s="1"/>
  <c r="F148" i="23"/>
  <c r="L147" i="23"/>
  <c r="J147" i="23"/>
  <c r="I147" i="23"/>
  <c r="F147" i="23"/>
  <c r="O146" i="23"/>
  <c r="N146" i="23"/>
  <c r="L146" i="23"/>
  <c r="J146" i="23"/>
  <c r="F146" i="23"/>
  <c r="J145" i="23"/>
  <c r="L145" i="23" s="1"/>
  <c r="F145" i="23"/>
  <c r="L144" i="23"/>
  <c r="J144" i="23"/>
  <c r="F144" i="23"/>
  <c r="L143" i="23"/>
  <c r="J143" i="23"/>
  <c r="F143" i="23"/>
  <c r="N142" i="23"/>
  <c r="I142" i="23"/>
  <c r="J142" i="23" s="1"/>
  <c r="L142" i="23" s="1"/>
  <c r="O142" i="23" s="1"/>
  <c r="F142" i="23"/>
  <c r="J141" i="23"/>
  <c r="L141" i="23" s="1"/>
  <c r="F141" i="23"/>
  <c r="N140" i="23"/>
  <c r="L140" i="23"/>
  <c r="J140" i="23"/>
  <c r="F140" i="23"/>
  <c r="O139" i="23"/>
  <c r="N139" i="23"/>
  <c r="L139" i="23"/>
  <c r="J139" i="23"/>
  <c r="F139" i="23"/>
  <c r="J138" i="23"/>
  <c r="L138" i="23" s="1"/>
  <c r="F138" i="23"/>
  <c r="L137" i="23"/>
  <c r="J137" i="23"/>
  <c r="I137" i="23"/>
  <c r="F137" i="23"/>
  <c r="O136" i="23"/>
  <c r="N136" i="23"/>
  <c r="L136" i="23"/>
  <c r="J136" i="23"/>
  <c r="F136" i="23"/>
  <c r="J135" i="23"/>
  <c r="L135" i="23" s="1"/>
  <c r="I135" i="23"/>
  <c r="F135" i="23"/>
  <c r="L134" i="23"/>
  <c r="J134" i="23"/>
  <c r="F134" i="23"/>
  <c r="N133" i="23"/>
  <c r="O133" i="23" s="1"/>
  <c r="L133" i="23"/>
  <c r="J133" i="23"/>
  <c r="F133" i="23"/>
  <c r="I132" i="23"/>
  <c r="J132" i="23" s="1"/>
  <c r="L132" i="23" s="1"/>
  <c r="N132" i="23" s="1"/>
  <c r="F132" i="23"/>
  <c r="N131" i="23"/>
  <c r="L131" i="23"/>
  <c r="J131" i="23"/>
  <c r="F131" i="23"/>
  <c r="O130" i="23"/>
  <c r="I130" i="23"/>
  <c r="J130" i="23" s="1"/>
  <c r="L130" i="23" s="1"/>
  <c r="N130" i="23" s="1"/>
  <c r="F130" i="23"/>
  <c r="L129" i="23"/>
  <c r="J129" i="23"/>
  <c r="I129" i="23"/>
  <c r="F129" i="23"/>
  <c r="O128" i="23"/>
  <c r="N128" i="23"/>
  <c r="L128" i="23"/>
  <c r="J128" i="23"/>
  <c r="F128" i="23"/>
  <c r="J127" i="23"/>
  <c r="L127" i="23" s="1"/>
  <c r="F127" i="23"/>
  <c r="L126" i="23"/>
  <c r="J126" i="23"/>
  <c r="F126" i="23"/>
  <c r="L125" i="23"/>
  <c r="J125" i="23"/>
  <c r="I125" i="23"/>
  <c r="F125" i="23"/>
  <c r="I124" i="23"/>
  <c r="J124" i="23" s="1"/>
  <c r="L124" i="23" s="1"/>
  <c r="N124" i="23" s="1"/>
  <c r="F124" i="23"/>
  <c r="N123" i="23"/>
  <c r="L123" i="23"/>
  <c r="J123" i="23"/>
  <c r="F123" i="23"/>
  <c r="O122" i="23"/>
  <c r="N122" i="23"/>
  <c r="L122" i="23"/>
  <c r="J122" i="23"/>
  <c r="F122" i="23"/>
  <c r="J121" i="23"/>
  <c r="L121" i="23" s="1"/>
  <c r="F121" i="23"/>
  <c r="L120" i="23"/>
  <c r="J120" i="23"/>
  <c r="F120" i="23"/>
  <c r="L119" i="23"/>
  <c r="J119" i="23"/>
  <c r="I119" i="23"/>
  <c r="F119" i="23"/>
  <c r="I118" i="23"/>
  <c r="J118" i="23" s="1"/>
  <c r="L118" i="23" s="1"/>
  <c r="F118" i="23"/>
  <c r="N117" i="23"/>
  <c r="L117" i="23"/>
  <c r="J117" i="23"/>
  <c r="F117" i="23"/>
  <c r="I116" i="23"/>
  <c r="J116" i="23" s="1"/>
  <c r="L116" i="23" s="1"/>
  <c r="N116" i="23" s="1"/>
  <c r="F116" i="23"/>
  <c r="L115" i="23"/>
  <c r="J115" i="23"/>
  <c r="I115" i="23"/>
  <c r="F115" i="23"/>
  <c r="O114" i="23"/>
  <c r="N114" i="23"/>
  <c r="L114" i="23"/>
  <c r="J114" i="23"/>
  <c r="F114" i="23"/>
  <c r="J113" i="23"/>
  <c r="L113" i="23" s="1"/>
  <c r="F113" i="23"/>
  <c r="L112" i="23"/>
  <c r="J112" i="23"/>
  <c r="F112" i="23"/>
  <c r="L111" i="23"/>
  <c r="J111" i="23"/>
  <c r="I111" i="23"/>
  <c r="F111" i="23"/>
  <c r="O110" i="23"/>
  <c r="J110" i="23"/>
  <c r="L110" i="23" s="1"/>
  <c r="N110" i="23" s="1"/>
  <c r="F110" i="23"/>
  <c r="L109" i="23"/>
  <c r="J109" i="23"/>
  <c r="F109" i="23"/>
  <c r="L108" i="23"/>
  <c r="J108" i="23"/>
  <c r="F108" i="23"/>
  <c r="N107" i="23"/>
  <c r="L107" i="23"/>
  <c r="J107" i="23"/>
  <c r="F107" i="23"/>
  <c r="O106" i="23"/>
  <c r="J106" i="23"/>
  <c r="L106" i="23" s="1"/>
  <c r="N106" i="23" s="1"/>
  <c r="I106" i="23"/>
  <c r="F106" i="23"/>
  <c r="L105" i="23"/>
  <c r="J105" i="23"/>
  <c r="I105" i="23"/>
  <c r="F105" i="23"/>
  <c r="O104" i="23"/>
  <c r="J104" i="23"/>
  <c r="L104" i="23" s="1"/>
  <c r="N104" i="23" s="1"/>
  <c r="I104" i="23"/>
  <c r="F104" i="23"/>
  <c r="N103" i="23"/>
  <c r="J103" i="23"/>
  <c r="L103" i="23" s="1"/>
  <c r="I103" i="23"/>
  <c r="F103" i="23"/>
  <c r="N102" i="23"/>
  <c r="J102" i="23"/>
  <c r="L102" i="23" s="1"/>
  <c r="I102" i="23"/>
  <c r="F102" i="23"/>
  <c r="N101" i="23"/>
  <c r="J101" i="23"/>
  <c r="L101" i="23" s="1"/>
  <c r="F101" i="23"/>
  <c r="L100" i="23"/>
  <c r="J100" i="23"/>
  <c r="F100" i="23"/>
  <c r="J99" i="23"/>
  <c r="L99" i="23" s="1"/>
  <c r="F99" i="23"/>
  <c r="I98" i="23"/>
  <c r="J98" i="23" s="1"/>
  <c r="L98" i="23" s="1"/>
  <c r="F98" i="23"/>
  <c r="L97" i="23"/>
  <c r="N97" i="23" s="1"/>
  <c r="J97" i="23"/>
  <c r="F97" i="23"/>
  <c r="J96" i="23"/>
  <c r="L96" i="23" s="1"/>
  <c r="N96" i="23" s="1"/>
  <c r="F96" i="23"/>
  <c r="O95" i="23"/>
  <c r="L95" i="23"/>
  <c r="N95" i="23" s="1"/>
  <c r="J95" i="23"/>
  <c r="F95" i="23"/>
  <c r="N94" i="23"/>
  <c r="J94" i="23"/>
  <c r="L94" i="23" s="1"/>
  <c r="F94" i="23"/>
  <c r="O93" i="23"/>
  <c r="L93" i="23"/>
  <c r="N93" i="23" s="1"/>
  <c r="J93" i="23"/>
  <c r="F93" i="23"/>
  <c r="N92" i="23"/>
  <c r="J92" i="23"/>
  <c r="L92" i="23" s="1"/>
  <c r="I92" i="23"/>
  <c r="F92" i="23"/>
  <c r="N91" i="23"/>
  <c r="J91" i="23"/>
  <c r="L91" i="23" s="1"/>
  <c r="I91" i="23"/>
  <c r="F91" i="23"/>
  <c r="N90" i="23"/>
  <c r="J90" i="23"/>
  <c r="L90" i="23" s="1"/>
  <c r="F90" i="23"/>
  <c r="L89" i="23"/>
  <c r="J89" i="23"/>
  <c r="F89" i="23"/>
  <c r="J88" i="23"/>
  <c r="L88" i="23" s="1"/>
  <c r="I88" i="23"/>
  <c r="F88" i="23"/>
  <c r="J87" i="23"/>
  <c r="L87" i="23" s="1"/>
  <c r="F87" i="23"/>
  <c r="I86" i="23"/>
  <c r="J86" i="23" s="1"/>
  <c r="L86" i="23" s="1"/>
  <c r="F86" i="23"/>
  <c r="L85" i="23"/>
  <c r="N85" i="23" s="1"/>
  <c r="J85" i="23"/>
  <c r="F85" i="23"/>
  <c r="J84" i="23"/>
  <c r="L84" i="23" s="1"/>
  <c r="N84" i="23" s="1"/>
  <c r="F84" i="23"/>
  <c r="O83" i="23"/>
  <c r="L83" i="23"/>
  <c r="N83" i="23" s="1"/>
  <c r="J83" i="23"/>
  <c r="F83" i="23"/>
  <c r="N82" i="23"/>
  <c r="J82" i="23"/>
  <c r="L82" i="23" s="1"/>
  <c r="F82" i="23"/>
  <c r="O81" i="23"/>
  <c r="L81" i="23"/>
  <c r="N81" i="23" s="1"/>
  <c r="J81" i="23"/>
  <c r="F81" i="23"/>
  <c r="N80" i="23"/>
  <c r="J80" i="23"/>
  <c r="L80" i="23" s="1"/>
  <c r="F80" i="23"/>
  <c r="L79" i="23"/>
  <c r="I79" i="23"/>
  <c r="J79" i="23" s="1"/>
  <c r="F79" i="23"/>
  <c r="L78" i="23"/>
  <c r="J78" i="23"/>
  <c r="F78" i="23"/>
  <c r="J77" i="23"/>
  <c r="L77" i="23" s="1"/>
  <c r="F77" i="23"/>
  <c r="L76" i="23"/>
  <c r="N76" i="23" s="1"/>
  <c r="J76" i="23"/>
  <c r="F76" i="23"/>
  <c r="J75" i="23"/>
  <c r="L75" i="23" s="1"/>
  <c r="N75" i="23" s="1"/>
  <c r="F75" i="23"/>
  <c r="O74" i="23"/>
  <c r="L74" i="23"/>
  <c r="N74" i="23" s="1"/>
  <c r="J74" i="23"/>
  <c r="F74" i="23"/>
  <c r="N73" i="23"/>
  <c r="J73" i="23"/>
  <c r="L73" i="23" s="1"/>
  <c r="I73" i="23"/>
  <c r="F73" i="23"/>
  <c r="N72" i="23"/>
  <c r="J72" i="23"/>
  <c r="L72" i="23" s="1"/>
  <c r="F72" i="23"/>
  <c r="O71" i="23"/>
  <c r="L71" i="23"/>
  <c r="N71" i="23" s="1"/>
  <c r="J71" i="23"/>
  <c r="F71" i="23"/>
  <c r="N70" i="23"/>
  <c r="J70" i="23"/>
  <c r="L70" i="23" s="1"/>
  <c r="F70" i="23"/>
  <c r="L69" i="23"/>
  <c r="J69" i="23"/>
  <c r="F69" i="23"/>
  <c r="J68" i="23"/>
  <c r="L68" i="23" s="1"/>
  <c r="I68" i="23"/>
  <c r="F68" i="23"/>
  <c r="J67" i="23"/>
  <c r="L67" i="23" s="1"/>
  <c r="F67" i="23"/>
  <c r="L66" i="23"/>
  <c r="N66" i="23" s="1"/>
  <c r="J66" i="23"/>
  <c r="F66" i="23"/>
  <c r="J65" i="23"/>
  <c r="L65" i="23" s="1"/>
  <c r="F65" i="23"/>
  <c r="I64" i="23"/>
  <c r="J64" i="23" s="1"/>
  <c r="L64" i="23" s="1"/>
  <c r="F64" i="23"/>
  <c r="O63" i="23"/>
  <c r="L63" i="23"/>
  <c r="N63" i="23" s="1"/>
  <c r="J63" i="23"/>
  <c r="F63" i="23"/>
  <c r="N62" i="23"/>
  <c r="J62" i="23"/>
  <c r="L62" i="23" s="1"/>
  <c r="I62" i="23"/>
  <c r="F62" i="23"/>
  <c r="N61" i="23"/>
  <c r="J61" i="23"/>
  <c r="L61" i="23" s="1"/>
  <c r="F61" i="23"/>
  <c r="O60" i="23"/>
  <c r="L60" i="23"/>
  <c r="N60" i="23" s="1"/>
  <c r="J60" i="23"/>
  <c r="F60" i="23"/>
  <c r="N59" i="23"/>
  <c r="J59" i="23"/>
  <c r="L59" i="23" s="1"/>
  <c r="I59" i="23"/>
  <c r="F59" i="23"/>
  <c r="N58" i="23"/>
  <c r="J58" i="23"/>
  <c r="L58" i="23" s="1"/>
  <c r="F58" i="23"/>
  <c r="L57" i="23"/>
  <c r="I57" i="23"/>
  <c r="J57" i="23" s="1"/>
  <c r="F57" i="23"/>
  <c r="L56" i="23"/>
  <c r="J56" i="23"/>
  <c r="F56" i="23"/>
  <c r="J55" i="23"/>
  <c r="L55" i="23" s="1"/>
  <c r="I55" i="23"/>
  <c r="F55" i="23"/>
  <c r="J54" i="23"/>
  <c r="L54" i="23" s="1"/>
  <c r="I54" i="23"/>
  <c r="F54" i="23"/>
  <c r="J53" i="23"/>
  <c r="L53" i="23" s="1"/>
  <c r="F53" i="23"/>
  <c r="I52" i="23"/>
  <c r="J52" i="23" s="1"/>
  <c r="L52" i="23" s="1"/>
  <c r="F52" i="23"/>
  <c r="I51" i="23"/>
  <c r="J51" i="23" s="1"/>
  <c r="L51" i="23" s="1"/>
  <c r="F51" i="23"/>
  <c r="I50" i="23"/>
  <c r="J50" i="23" s="1"/>
  <c r="L50" i="23" s="1"/>
  <c r="F50" i="23"/>
  <c r="L49" i="23"/>
  <c r="J49" i="23"/>
  <c r="F49" i="23"/>
  <c r="J48" i="23"/>
  <c r="L48" i="23" s="1"/>
  <c r="I48" i="23"/>
  <c r="F48" i="23"/>
  <c r="L47" i="23"/>
  <c r="J47" i="23"/>
  <c r="I47" i="23"/>
  <c r="F47" i="23"/>
  <c r="O46" i="23"/>
  <c r="J46" i="23"/>
  <c r="L46" i="23" s="1"/>
  <c r="N46" i="23" s="1"/>
  <c r="I46" i="23"/>
  <c r="F46" i="23"/>
  <c r="N45" i="23"/>
  <c r="L45" i="23"/>
  <c r="J45" i="23"/>
  <c r="I45" i="23"/>
  <c r="F45" i="23"/>
  <c r="O44" i="23"/>
  <c r="J44" i="23"/>
  <c r="L44" i="23" s="1"/>
  <c r="N44" i="23" s="1"/>
  <c r="F44" i="23"/>
  <c r="L43" i="23"/>
  <c r="J43" i="23"/>
  <c r="I43" i="23"/>
  <c r="F43" i="23"/>
  <c r="O42" i="23"/>
  <c r="N42" i="23"/>
  <c r="L42" i="23"/>
  <c r="J42" i="23"/>
  <c r="F42" i="23"/>
  <c r="I41" i="23"/>
  <c r="J41" i="23" s="1"/>
  <c r="L41" i="23" s="1"/>
  <c r="F41" i="23"/>
  <c r="N40" i="23"/>
  <c r="L40" i="23"/>
  <c r="J40" i="23"/>
  <c r="I40" i="23"/>
  <c r="F40" i="23"/>
  <c r="J39" i="23"/>
  <c r="L39" i="23" s="1"/>
  <c r="N39" i="23" s="1"/>
  <c r="F39" i="23"/>
  <c r="L38" i="23"/>
  <c r="J38" i="23"/>
  <c r="F38" i="23"/>
  <c r="N37" i="23"/>
  <c r="L37" i="23"/>
  <c r="J37" i="23"/>
  <c r="I37" i="23"/>
  <c r="F37" i="23"/>
  <c r="I36" i="23"/>
  <c r="J36" i="23" s="1"/>
  <c r="L36" i="23" s="1"/>
  <c r="F36" i="23"/>
  <c r="N35" i="23"/>
  <c r="L35" i="23"/>
  <c r="J35" i="23"/>
  <c r="F35" i="23"/>
  <c r="I34" i="23"/>
  <c r="J34" i="23" s="1"/>
  <c r="L34" i="23" s="1"/>
  <c r="F34" i="23"/>
  <c r="L33" i="23"/>
  <c r="J33" i="23"/>
  <c r="I33" i="23"/>
  <c r="F33" i="23"/>
  <c r="I32" i="23"/>
  <c r="J32" i="23" s="1"/>
  <c r="L32" i="23" s="1"/>
  <c r="F32" i="23"/>
  <c r="L31" i="23"/>
  <c r="J31" i="23"/>
  <c r="I31" i="23"/>
  <c r="F31" i="23"/>
  <c r="O30" i="23"/>
  <c r="N30" i="23"/>
  <c r="L30" i="23"/>
  <c r="J30" i="23"/>
  <c r="F30" i="23"/>
  <c r="J29" i="23"/>
  <c r="L29" i="23" s="1"/>
  <c r="N29" i="23" s="1"/>
  <c r="F29" i="23"/>
  <c r="L28" i="23"/>
  <c r="J28" i="23"/>
  <c r="I28" i="23"/>
  <c r="F28" i="23"/>
  <c r="I27" i="23"/>
  <c r="J27" i="23" s="1"/>
  <c r="L27" i="23" s="1"/>
  <c r="F27" i="23"/>
  <c r="L26" i="23"/>
  <c r="J26" i="23"/>
  <c r="F26" i="23"/>
  <c r="N25" i="23"/>
  <c r="L25" i="23"/>
  <c r="J25" i="23"/>
  <c r="F25" i="23"/>
  <c r="O24" i="23"/>
  <c r="N24" i="23"/>
  <c r="I24" i="23"/>
  <c r="J24" i="23" s="1"/>
  <c r="L24" i="23" s="1"/>
  <c r="F24" i="23"/>
  <c r="L23" i="23"/>
  <c r="J23" i="23"/>
  <c r="I23" i="23"/>
  <c r="F23" i="23"/>
  <c r="O22" i="23"/>
  <c r="N22" i="23"/>
  <c r="L22" i="23"/>
  <c r="J22" i="23"/>
  <c r="F22" i="23"/>
  <c r="O21" i="23"/>
  <c r="J21" i="23"/>
  <c r="L21" i="23" s="1"/>
  <c r="N21" i="23" s="1"/>
  <c r="F21" i="23"/>
  <c r="L20" i="23"/>
  <c r="J20" i="23"/>
  <c r="F20" i="23"/>
  <c r="L19" i="23"/>
  <c r="J19" i="23"/>
  <c r="F19" i="23"/>
  <c r="N18" i="23"/>
  <c r="O18" i="23" s="1"/>
  <c r="L18" i="23"/>
  <c r="J18" i="23"/>
  <c r="F18" i="23"/>
  <c r="O17" i="23"/>
  <c r="J17" i="23"/>
  <c r="L17" i="23" s="1"/>
  <c r="N17" i="23" s="1"/>
  <c r="F17" i="23"/>
  <c r="J16" i="23"/>
  <c r="L16" i="23" s="1"/>
  <c r="F16" i="23"/>
  <c r="L15" i="23"/>
  <c r="N15" i="23" s="1"/>
  <c r="J15" i="23"/>
  <c r="I15" i="23"/>
  <c r="F15" i="23"/>
  <c r="J14" i="23"/>
  <c r="L14" i="23" s="1"/>
  <c r="N14" i="23" s="1"/>
  <c r="F14" i="23"/>
  <c r="J13" i="23"/>
  <c r="L13" i="23" s="1"/>
  <c r="F13" i="23"/>
  <c r="N12" i="23"/>
  <c r="L12" i="23"/>
  <c r="J12" i="23"/>
  <c r="I12" i="23"/>
  <c r="F12" i="23"/>
  <c r="J11" i="23"/>
  <c r="L11" i="23" s="1"/>
  <c r="N11" i="23" s="1"/>
  <c r="F11" i="23"/>
  <c r="L10" i="23"/>
  <c r="J10" i="23"/>
  <c r="F10" i="23"/>
  <c r="N9" i="23"/>
  <c r="L9" i="23"/>
  <c r="J9" i="23"/>
  <c r="F9" i="23"/>
  <c r="I8" i="23"/>
  <c r="F8" i="23"/>
  <c r="L7" i="23"/>
  <c r="J7" i="23"/>
  <c r="F7" i="23"/>
  <c r="L6" i="23"/>
  <c r="N6" i="23" s="1"/>
  <c r="J6" i="23"/>
  <c r="F6" i="23"/>
  <c r="N5" i="23"/>
  <c r="O5" i="23" s="1"/>
  <c r="L5" i="23"/>
  <c r="J5" i="23"/>
  <c r="F5" i="23"/>
  <c r="O4" i="23"/>
  <c r="J4" i="23"/>
  <c r="L4" i="23" s="1"/>
  <c r="N4" i="23" s="1"/>
  <c r="F4" i="23"/>
  <c r="J3" i="23"/>
  <c r="L3" i="23" s="1"/>
  <c r="F3" i="23"/>
  <c r="I284" i="15"/>
  <c r="D515" i="22"/>
  <c r="H515" i="22" s="1"/>
  <c r="B515" i="22"/>
  <c r="H514" i="22"/>
  <c r="H513" i="22"/>
  <c r="D512" i="22"/>
  <c r="H512" i="22" s="1"/>
  <c r="B512" i="22"/>
  <c r="D511" i="22"/>
  <c r="H511" i="22" s="1"/>
  <c r="B511" i="22"/>
  <c r="H510" i="22"/>
  <c r="D509" i="22"/>
  <c r="H509" i="22" s="1"/>
  <c r="B509" i="22"/>
  <c r="H508" i="22"/>
  <c r="H507" i="22"/>
  <c r="D506" i="22"/>
  <c r="H506" i="22" s="1"/>
  <c r="B506" i="22"/>
  <c r="D505" i="22"/>
  <c r="H505" i="22" s="1"/>
  <c r="B505" i="22"/>
  <c r="H504" i="22"/>
  <c r="D504" i="22"/>
  <c r="B504" i="22"/>
  <c r="H503" i="22"/>
  <c r="H502" i="22"/>
  <c r="D502" i="22"/>
  <c r="B502" i="22"/>
  <c r="H501" i="22"/>
  <c r="H500" i="22"/>
  <c r="D499" i="22"/>
  <c r="H499" i="22" s="1"/>
  <c r="B499" i="22"/>
  <c r="H498" i="22"/>
  <c r="D498" i="22"/>
  <c r="B498" i="22"/>
  <c r="H497" i="22"/>
  <c r="D497" i="22"/>
  <c r="B497" i="22"/>
  <c r="D495" i="22"/>
  <c r="H495" i="22" s="1"/>
  <c r="B495" i="22"/>
  <c r="H494" i="22"/>
  <c r="D493" i="22"/>
  <c r="H493" i="22" s="1"/>
  <c r="B493" i="22"/>
  <c r="D492" i="22"/>
  <c r="H492" i="22" s="1"/>
  <c r="B492" i="22"/>
  <c r="H491" i="22"/>
  <c r="D490" i="22"/>
  <c r="H490" i="22" s="1"/>
  <c r="B490" i="22"/>
  <c r="H489" i="22"/>
  <c r="D489" i="22"/>
  <c r="B489" i="22"/>
  <c r="H488" i="22"/>
  <c r="H487" i="22"/>
  <c r="D487" i="22"/>
  <c r="B487" i="22"/>
  <c r="H486" i="22"/>
  <c r="H485" i="22"/>
  <c r="D485" i="22"/>
  <c r="B485" i="22"/>
  <c r="H484" i="22"/>
  <c r="D484" i="22"/>
  <c r="B484" i="22"/>
  <c r="D483" i="22"/>
  <c r="H483" i="22" s="1"/>
  <c r="B483" i="22"/>
  <c r="D482" i="22"/>
  <c r="H482" i="22" s="1"/>
  <c r="B482" i="22"/>
  <c r="H480" i="22"/>
  <c r="D480" i="22"/>
  <c r="B480" i="22"/>
  <c r="D479" i="22"/>
  <c r="H479" i="22" s="1"/>
  <c r="B479" i="22"/>
  <c r="D478" i="22"/>
  <c r="H478" i="22" s="1"/>
  <c r="B478" i="22"/>
  <c r="D477" i="22"/>
  <c r="H477" i="22" s="1"/>
  <c r="B477" i="22"/>
  <c r="H476" i="22"/>
  <c r="D476" i="22"/>
  <c r="B476" i="22"/>
  <c r="H475" i="22"/>
  <c r="H474" i="22"/>
  <c r="D474" i="22"/>
  <c r="B474" i="22"/>
  <c r="H473" i="22"/>
  <c r="H472" i="22"/>
  <c r="D470" i="22"/>
  <c r="H470" i="22" s="1"/>
  <c r="B470" i="22"/>
  <c r="H469" i="22"/>
  <c r="D469" i="22"/>
  <c r="B469" i="22"/>
  <c r="H468" i="22"/>
  <c r="H467" i="22"/>
  <c r="D466" i="22"/>
  <c r="H466" i="22" s="1"/>
  <c r="B466" i="22"/>
  <c r="H465" i="22"/>
  <c r="D465" i="22"/>
  <c r="B465" i="22"/>
  <c r="D464" i="22"/>
  <c r="H464" i="22" s="1"/>
  <c r="B464" i="22"/>
  <c r="D463" i="22"/>
  <c r="H463" i="22" s="1"/>
  <c r="B463" i="22"/>
  <c r="D461" i="22"/>
  <c r="H461" i="22" s="1"/>
  <c r="B461" i="22"/>
  <c r="H460" i="22"/>
  <c r="D460" i="22"/>
  <c r="B460" i="22"/>
  <c r="H459" i="22"/>
  <c r="D459" i="22"/>
  <c r="B459" i="22"/>
  <c r="D458" i="22"/>
  <c r="H458" i="22" s="1"/>
  <c r="B458" i="22"/>
  <c r="D457" i="22"/>
  <c r="H457" i="22" s="1"/>
  <c r="B457" i="22"/>
  <c r="H456" i="22"/>
  <c r="D455" i="22"/>
  <c r="H455" i="22" s="1"/>
  <c r="B455" i="22"/>
  <c r="H454" i="22"/>
  <c r="D454" i="22"/>
  <c r="B454" i="22"/>
  <c r="H453" i="22"/>
  <c r="H451" i="22"/>
  <c r="H450" i="22"/>
  <c r="D449" i="22"/>
  <c r="H449" i="22" s="1"/>
  <c r="B449" i="22"/>
  <c r="H448" i="22"/>
  <c r="D447" i="22"/>
  <c r="H447" i="22" s="1"/>
  <c r="B447" i="22"/>
  <c r="H446" i="22"/>
  <c r="H445" i="22"/>
  <c r="D444" i="22"/>
  <c r="H444" i="22" s="1"/>
  <c r="B444" i="22"/>
  <c r="D442" i="22"/>
  <c r="H442" i="22" s="1"/>
  <c r="B442" i="22"/>
  <c r="D441" i="22"/>
  <c r="H441" i="22" s="1"/>
  <c r="B441" i="22"/>
  <c r="H440" i="22"/>
  <c r="D439" i="22"/>
  <c r="H439" i="22" s="1"/>
  <c r="B439" i="22"/>
  <c r="H438" i="22"/>
  <c r="H437" i="22"/>
  <c r="H436" i="22"/>
  <c r="H435" i="22"/>
  <c r="D435" i="22"/>
  <c r="B435" i="22"/>
  <c r="D434" i="22"/>
  <c r="H434" i="22" s="1"/>
  <c r="B434" i="22"/>
  <c r="D432" i="22"/>
  <c r="H432" i="22" s="1"/>
  <c r="B432" i="22"/>
  <c r="H431" i="22"/>
  <c r="D431" i="22"/>
  <c r="B431" i="22"/>
  <c r="D430" i="22"/>
  <c r="H430" i="22" s="1"/>
  <c r="B430" i="22"/>
  <c r="D429" i="22"/>
  <c r="H429" i="22" s="1"/>
  <c r="B429" i="22"/>
  <c r="D428" i="22"/>
  <c r="H428" i="22" s="1"/>
  <c r="B428" i="22"/>
  <c r="H427" i="22"/>
  <c r="H426" i="22"/>
  <c r="D425" i="22"/>
  <c r="H425" i="22" s="1"/>
  <c r="B425" i="22"/>
  <c r="D424" i="22"/>
  <c r="H424" i="22" s="1"/>
  <c r="B424" i="22"/>
  <c r="H423" i="22"/>
  <c r="D422" i="22"/>
  <c r="H422" i="22" s="1"/>
  <c r="B422" i="22"/>
  <c r="H421" i="22"/>
  <c r="D420" i="22"/>
  <c r="H420" i="22" s="1"/>
  <c r="B420" i="22"/>
  <c r="H419" i="22"/>
  <c r="D418" i="22"/>
  <c r="H418" i="22" s="1"/>
  <c r="B418" i="22"/>
  <c r="H417" i="22"/>
  <c r="D417" i="22"/>
  <c r="B417" i="22"/>
  <c r="D416" i="22"/>
  <c r="H416" i="22" s="1"/>
  <c r="B416" i="22"/>
  <c r="D415" i="22"/>
  <c r="H415" i="22" s="1"/>
  <c r="B415" i="22"/>
  <c r="D414" i="22"/>
  <c r="H414" i="22" s="1"/>
  <c r="B414" i="22"/>
  <c r="H413" i="22"/>
  <c r="D412" i="22"/>
  <c r="H412" i="22" s="1"/>
  <c r="B412" i="22"/>
  <c r="H411" i="22"/>
  <c r="D411" i="22"/>
  <c r="B411" i="22"/>
  <c r="H409" i="22"/>
  <c r="D409" i="22"/>
  <c r="B409" i="22"/>
  <c r="D408" i="22"/>
  <c r="H408" i="22" s="1"/>
  <c r="B408" i="22"/>
  <c r="H407" i="22"/>
  <c r="D406" i="22"/>
  <c r="H406" i="22" s="1"/>
  <c r="B406" i="22"/>
  <c r="H405" i="22"/>
  <c r="D404" i="22"/>
  <c r="H404" i="22" s="1"/>
  <c r="B404" i="22"/>
  <c r="D403" i="22"/>
  <c r="H403" i="22" s="1"/>
  <c r="B403" i="22"/>
  <c r="H402" i="22"/>
  <c r="D402" i="22"/>
  <c r="B402" i="22"/>
  <c r="H401" i="22"/>
  <c r="D401" i="22"/>
  <c r="B401" i="22"/>
  <c r="D400" i="22"/>
  <c r="H400" i="22" s="1"/>
  <c r="B400" i="22"/>
  <c r="H399" i="22"/>
  <c r="D398" i="22"/>
  <c r="H398" i="22" s="1"/>
  <c r="B398" i="22"/>
  <c r="D397" i="22"/>
  <c r="H397" i="22" s="1"/>
  <c r="B397" i="22"/>
  <c r="H396" i="22"/>
  <c r="D396" i="22"/>
  <c r="B396" i="22"/>
  <c r="H395" i="22"/>
  <c r="H394" i="22"/>
  <c r="D394" i="22"/>
  <c r="B394" i="22"/>
  <c r="H393" i="22"/>
  <c r="H392" i="22"/>
  <c r="D392" i="22"/>
  <c r="B392" i="22"/>
  <c r="H391" i="22"/>
  <c r="D391" i="22"/>
  <c r="B391" i="22"/>
  <c r="H390" i="22"/>
  <c r="H388" i="22"/>
  <c r="D388" i="22"/>
  <c r="B388" i="22"/>
  <c r="D387" i="22"/>
  <c r="H387" i="22" s="1"/>
  <c r="B387" i="22"/>
  <c r="D386" i="22"/>
  <c r="H386" i="22" s="1"/>
  <c r="B386" i="22"/>
  <c r="H385" i="22"/>
  <c r="D385" i="22"/>
  <c r="B385" i="22"/>
  <c r="H383" i="22"/>
  <c r="H382" i="22"/>
  <c r="D382" i="22"/>
  <c r="B382" i="22"/>
  <c r="D381" i="22"/>
  <c r="H381" i="22" s="1"/>
  <c r="B381" i="22"/>
  <c r="D380" i="22"/>
  <c r="H380" i="22" s="1"/>
  <c r="B380" i="22"/>
  <c r="D379" i="22"/>
  <c r="H379" i="22" s="1"/>
  <c r="B379" i="22"/>
  <c r="H377" i="22"/>
  <c r="H376" i="22"/>
  <c r="D375" i="22"/>
  <c r="H375" i="22" s="1"/>
  <c r="B375" i="22"/>
  <c r="H374" i="22"/>
  <c r="D373" i="22"/>
  <c r="H373" i="22" s="1"/>
  <c r="B373" i="22"/>
  <c r="D372" i="22"/>
  <c r="H372" i="22" s="1"/>
  <c r="B372" i="22"/>
  <c r="H371" i="22"/>
  <c r="D370" i="22"/>
  <c r="H370" i="22" s="1"/>
  <c r="B370" i="22"/>
  <c r="H369" i="22"/>
  <c r="D368" i="22"/>
  <c r="H368" i="22" s="1"/>
  <c r="B368" i="22"/>
  <c r="H367" i="22"/>
  <c r="D366" i="22"/>
  <c r="H366" i="22" s="1"/>
  <c r="B366" i="22"/>
  <c r="H364" i="22"/>
  <c r="D364" i="22"/>
  <c r="B364" i="22"/>
  <c r="H363" i="22"/>
  <c r="H362" i="22"/>
  <c r="D362" i="22"/>
  <c r="B362" i="22"/>
  <c r="D361" i="22"/>
  <c r="H361" i="22" s="1"/>
  <c r="B361" i="22"/>
  <c r="H360" i="22"/>
  <c r="D359" i="22"/>
  <c r="H359" i="22" s="1"/>
  <c r="B359" i="22"/>
  <c r="D358" i="22"/>
  <c r="H358" i="22" s="1"/>
  <c r="B358" i="22"/>
  <c r="D356" i="22"/>
  <c r="H356" i="22" s="1"/>
  <c r="B356" i="22"/>
  <c r="H354" i="22"/>
  <c r="D354" i="22"/>
  <c r="B354" i="22"/>
  <c r="H353" i="22"/>
  <c r="D353" i="22"/>
  <c r="B353" i="22"/>
  <c r="D352" i="22"/>
  <c r="H352" i="22" s="1"/>
  <c r="B352" i="22"/>
  <c r="H351" i="22"/>
  <c r="H350" i="22"/>
  <c r="H349" i="22"/>
  <c r="D349" i="22"/>
  <c r="B349" i="22"/>
  <c r="H348" i="22"/>
  <c r="H347" i="22"/>
  <c r="D347" i="22"/>
  <c r="B347" i="22"/>
  <c r="D346" i="22"/>
  <c r="H346" i="22" s="1"/>
  <c r="B346" i="22"/>
  <c r="H345" i="22"/>
  <c r="H344" i="22"/>
  <c r="H343" i="22"/>
  <c r="H342" i="22"/>
  <c r="D342" i="22"/>
  <c r="B342" i="22"/>
  <c r="H341" i="22"/>
  <c r="H340" i="22"/>
  <c r="D340" i="22"/>
  <c r="B340" i="22"/>
  <c r="D339" i="22"/>
  <c r="H339" i="22" s="1"/>
  <c r="B339" i="22"/>
  <c r="D338" i="22"/>
  <c r="H338" i="22" s="1"/>
  <c r="B338" i="22"/>
  <c r="H337" i="22"/>
  <c r="D336" i="22"/>
  <c r="H336" i="22" s="1"/>
  <c r="B336" i="22"/>
  <c r="D335" i="22"/>
  <c r="H335" i="22" s="1"/>
  <c r="B335" i="22"/>
  <c r="H334" i="22"/>
  <c r="D333" i="22"/>
  <c r="H333" i="22" s="1"/>
  <c r="B333" i="22"/>
  <c r="H332" i="22"/>
  <c r="D332" i="22"/>
  <c r="B332" i="22"/>
  <c r="D331" i="22"/>
  <c r="H331" i="22" s="1"/>
  <c r="B331" i="22"/>
  <c r="D330" i="22"/>
  <c r="H330" i="22" s="1"/>
  <c r="B330" i="22"/>
  <c r="H329" i="22"/>
  <c r="D328" i="22"/>
  <c r="H328" i="22" s="1"/>
  <c r="B328" i="22"/>
  <c r="D327" i="22"/>
  <c r="H327" i="22" s="1"/>
  <c r="B327" i="22"/>
  <c r="H326" i="22"/>
  <c r="D326" i="22"/>
  <c r="B326" i="22"/>
  <c r="H325" i="22"/>
  <c r="D325" i="22"/>
  <c r="B325" i="22"/>
  <c r="D324" i="22"/>
  <c r="H324" i="22" s="1"/>
  <c r="B324" i="22"/>
  <c r="H323" i="22"/>
  <c r="D322" i="22"/>
  <c r="H322" i="22" s="1"/>
  <c r="B322" i="22"/>
  <c r="D321" i="22"/>
  <c r="H321" i="22" s="1"/>
  <c r="B321" i="22"/>
  <c r="H320" i="22"/>
  <c r="D319" i="22"/>
  <c r="H319" i="22" s="1"/>
  <c r="B319" i="22"/>
  <c r="H318" i="22"/>
  <c r="H317" i="22"/>
  <c r="D316" i="22"/>
  <c r="H316" i="22" s="1"/>
  <c r="B316" i="22"/>
  <c r="D315" i="22"/>
  <c r="H315" i="22" s="1"/>
  <c r="B315" i="22"/>
  <c r="H314" i="22"/>
  <c r="H313" i="22"/>
  <c r="D312" i="22"/>
  <c r="H312" i="22" s="1"/>
  <c r="B312" i="22"/>
  <c r="H311" i="22"/>
  <c r="D310" i="22"/>
  <c r="H310" i="22" s="1"/>
  <c r="B310" i="22"/>
  <c r="D309" i="22"/>
  <c r="H309" i="22" s="1"/>
  <c r="B309" i="22"/>
  <c r="H308" i="22"/>
  <c r="H307" i="22"/>
  <c r="D306" i="22"/>
  <c r="H306" i="22" s="1"/>
  <c r="B306" i="22"/>
  <c r="H305" i="22"/>
  <c r="D304" i="22"/>
  <c r="H304" i="22" s="1"/>
  <c r="B304" i="22"/>
  <c r="D303" i="22"/>
  <c r="H303" i="22" s="1"/>
  <c r="B303" i="22"/>
  <c r="H302" i="22"/>
  <c r="D301" i="22"/>
  <c r="H301" i="22" s="1"/>
  <c r="B301" i="22"/>
  <c r="H300" i="22"/>
  <c r="D299" i="22"/>
  <c r="H299" i="22" s="1"/>
  <c r="B299" i="22"/>
  <c r="H298" i="22"/>
  <c r="D298" i="22"/>
  <c r="B298" i="22"/>
  <c r="H297" i="22"/>
  <c r="H296" i="22"/>
  <c r="H295" i="22"/>
  <c r="D294" i="22"/>
  <c r="H294" i="22" s="1"/>
  <c r="B294" i="22"/>
  <c r="D293" i="22"/>
  <c r="H293" i="22" s="1"/>
  <c r="B293" i="22"/>
  <c r="H292" i="22"/>
  <c r="D291" i="22"/>
  <c r="H291" i="22" s="1"/>
  <c r="B291" i="22"/>
  <c r="H290" i="22"/>
  <c r="D290" i="22"/>
  <c r="B290" i="22"/>
  <c r="D289" i="22"/>
  <c r="H289" i="22" s="1"/>
  <c r="B289" i="22"/>
  <c r="D288" i="22"/>
  <c r="H288" i="22" s="1"/>
  <c r="B288" i="22"/>
  <c r="D287" i="22"/>
  <c r="H287" i="22" s="1"/>
  <c r="B287" i="22"/>
  <c r="H286" i="22"/>
  <c r="D285" i="22"/>
  <c r="H285" i="22" s="1"/>
  <c r="B285" i="22"/>
  <c r="H284" i="22"/>
  <c r="D284" i="22"/>
  <c r="B284" i="22"/>
  <c r="H283" i="22"/>
  <c r="H282" i="22"/>
  <c r="D282" i="22"/>
  <c r="B282" i="22"/>
  <c r="H281" i="22"/>
  <c r="H280" i="22"/>
  <c r="D280" i="22"/>
  <c r="B280" i="22"/>
  <c r="H279" i="22"/>
  <c r="H278" i="22"/>
  <c r="D278" i="22"/>
  <c r="B278" i="22"/>
  <c r="H276" i="22"/>
  <c r="D276" i="22"/>
  <c r="B276" i="22"/>
  <c r="D275" i="22"/>
  <c r="H275" i="22" s="1"/>
  <c r="B275" i="22"/>
  <c r="H274" i="22"/>
  <c r="D273" i="22"/>
  <c r="H273" i="22" s="1"/>
  <c r="B273" i="22"/>
  <c r="D272" i="22"/>
  <c r="H272" i="22" s="1"/>
  <c r="B272" i="22"/>
  <c r="H271" i="22"/>
  <c r="D270" i="22"/>
  <c r="H270" i="22" s="1"/>
  <c r="B270" i="22"/>
  <c r="H269" i="22"/>
  <c r="H268" i="22"/>
  <c r="H267" i="22"/>
  <c r="H266" i="22"/>
  <c r="D266" i="22"/>
  <c r="B266" i="22"/>
  <c r="H265" i="22"/>
  <c r="H264" i="22"/>
  <c r="D264" i="22"/>
  <c r="B264" i="22"/>
  <c r="D263" i="22"/>
  <c r="H263" i="22" s="1"/>
  <c r="B263" i="22"/>
  <c r="D262" i="22"/>
  <c r="H262" i="22" s="1"/>
  <c r="B262" i="22"/>
  <c r="H259" i="22"/>
  <c r="H258" i="22"/>
  <c r="H257" i="22"/>
  <c r="D256" i="22"/>
  <c r="H256" i="22" s="1"/>
  <c r="B256" i="22"/>
  <c r="H255" i="22"/>
  <c r="H254" i="22"/>
  <c r="H253" i="22"/>
  <c r="H252" i="22"/>
  <c r="D251" i="22"/>
  <c r="H251" i="22" s="1"/>
  <c r="B251" i="22"/>
  <c r="H250" i="22"/>
  <c r="D249" i="22"/>
  <c r="H249" i="22" s="1"/>
  <c r="B249" i="22"/>
  <c r="H248" i="22"/>
  <c r="H247" i="22"/>
  <c r="H246" i="22"/>
  <c r="D246" i="22"/>
  <c r="B246" i="22"/>
  <c r="D245" i="22"/>
  <c r="H245" i="22" s="1"/>
  <c r="B245" i="22"/>
  <c r="D244" i="22"/>
  <c r="H244" i="22" s="1"/>
  <c r="B244" i="22"/>
  <c r="H243" i="22"/>
  <c r="D243" i="22"/>
  <c r="B243" i="22"/>
  <c r="D242" i="22"/>
  <c r="H242" i="22" s="1"/>
  <c r="B242" i="22"/>
  <c r="H241" i="22"/>
  <c r="H240" i="22"/>
  <c r="H239" i="22"/>
  <c r="D239" i="22"/>
  <c r="B239" i="22"/>
  <c r="H238" i="22"/>
  <c r="H237" i="22"/>
  <c r="D236" i="22"/>
  <c r="H236" i="22" s="1"/>
  <c r="B236" i="22"/>
  <c r="H235" i="22"/>
  <c r="D235" i="22"/>
  <c r="B235" i="22"/>
  <c r="H234" i="22"/>
  <c r="D234" i="22"/>
  <c r="B234" i="22"/>
  <c r="D233" i="22"/>
  <c r="H233" i="22" s="1"/>
  <c r="B233" i="22"/>
  <c r="H232" i="22"/>
  <c r="H231" i="22"/>
  <c r="H230" i="22"/>
  <c r="D230" i="22"/>
  <c r="B230" i="22"/>
  <c r="H229" i="22"/>
  <c r="H228" i="22"/>
  <c r="H226" i="22"/>
  <c r="H225" i="22"/>
  <c r="D224" i="22"/>
  <c r="H224" i="22" s="1"/>
  <c r="B224" i="22"/>
  <c r="H223" i="22"/>
  <c r="D222" i="22"/>
  <c r="H222" i="22" s="1"/>
  <c r="B222" i="22"/>
  <c r="D221" i="22"/>
  <c r="H221" i="22" s="1"/>
  <c r="B221" i="22"/>
  <c r="H220" i="22"/>
  <c r="D219" i="22"/>
  <c r="H219" i="22" s="1"/>
  <c r="B219" i="22"/>
  <c r="H217" i="22"/>
  <c r="H216" i="22"/>
  <c r="D215" i="22"/>
  <c r="H215" i="22" s="1"/>
  <c r="B215" i="22"/>
  <c r="H214" i="22"/>
  <c r="D213" i="22"/>
  <c r="H213" i="22" s="1"/>
  <c r="B213" i="22"/>
  <c r="H212" i="22"/>
  <c r="D211" i="22"/>
  <c r="H211" i="22" s="1"/>
  <c r="B211" i="22"/>
  <c r="D210" i="22"/>
  <c r="H210" i="22" s="1"/>
  <c r="B210" i="22"/>
  <c r="H209" i="22"/>
  <c r="D208" i="22"/>
  <c r="H208" i="22" s="1"/>
  <c r="B208" i="22"/>
  <c r="H207" i="22"/>
  <c r="D207" i="22"/>
  <c r="B207" i="22"/>
  <c r="D206" i="22"/>
  <c r="H206" i="22" s="1"/>
  <c r="B206" i="22"/>
  <c r="H205" i="22"/>
  <c r="D202" i="22"/>
  <c r="H202" i="22" s="1"/>
  <c r="B202" i="22"/>
  <c r="D198" i="22"/>
  <c r="H198" i="22" s="1"/>
  <c r="B198" i="22"/>
  <c r="H197" i="22"/>
  <c r="D196" i="22"/>
  <c r="H196" i="22" s="1"/>
  <c r="B196" i="22"/>
  <c r="D195" i="22"/>
  <c r="H195" i="22" s="1"/>
  <c r="B195" i="22"/>
  <c r="H194" i="22"/>
  <c r="D193" i="22"/>
  <c r="H193" i="22" s="1"/>
  <c r="B193" i="22"/>
  <c r="H191" i="22"/>
  <c r="D191" i="22"/>
  <c r="B191" i="22"/>
  <c r="H190" i="22"/>
  <c r="H188" i="22"/>
  <c r="D188" i="22"/>
  <c r="B188" i="22"/>
  <c r="D187" i="22"/>
  <c r="H187" i="22" s="1"/>
  <c r="B187" i="22"/>
  <c r="D185" i="22"/>
  <c r="H185" i="22" s="1"/>
  <c r="B185" i="22"/>
  <c r="H184" i="22"/>
  <c r="D183" i="22"/>
  <c r="H183" i="22" s="1"/>
  <c r="B183" i="22"/>
  <c r="D182" i="22"/>
  <c r="H182" i="22" s="1"/>
  <c r="B182" i="22"/>
  <c r="H181" i="22"/>
  <c r="D181" i="22"/>
  <c r="B181" i="22"/>
  <c r="H180" i="22"/>
  <c r="H179" i="22"/>
  <c r="D179" i="22"/>
  <c r="B179" i="22"/>
  <c r="H178" i="22"/>
  <c r="H177" i="22"/>
  <c r="D177" i="22"/>
  <c r="B177" i="22"/>
  <c r="H176" i="22"/>
  <c r="H175" i="22"/>
  <c r="D175" i="22"/>
  <c r="B175" i="22"/>
  <c r="H174" i="22"/>
  <c r="D174" i="22"/>
  <c r="B174" i="22"/>
  <c r="H173" i="22"/>
  <c r="H172" i="22"/>
  <c r="H171" i="22"/>
  <c r="H170" i="22"/>
  <c r="H169" i="22"/>
  <c r="H168" i="22"/>
  <c r="H167" i="22"/>
  <c r="D167" i="22"/>
  <c r="B167" i="22"/>
  <c r="H166" i="22"/>
  <c r="D166" i="22"/>
  <c r="B166" i="22"/>
  <c r="H165" i="22"/>
  <c r="H164" i="22"/>
  <c r="D164" i="22"/>
  <c r="B164" i="22"/>
  <c r="H163" i="22"/>
  <c r="H162" i="22"/>
  <c r="D162" i="22"/>
  <c r="B162" i="22"/>
  <c r="D161" i="22"/>
  <c r="H161" i="22" s="1"/>
  <c r="B161" i="22"/>
  <c r="D160" i="22"/>
  <c r="H160" i="22" s="1"/>
  <c r="B160" i="22"/>
  <c r="H157" i="22"/>
  <c r="H156" i="22"/>
  <c r="D154" i="22"/>
  <c r="H154" i="22" s="1"/>
  <c r="B154" i="22"/>
  <c r="H153" i="22"/>
  <c r="H152" i="22"/>
  <c r="H151" i="22"/>
  <c r="H150" i="22"/>
  <c r="D149" i="22"/>
  <c r="H149" i="22" s="1"/>
  <c r="B149" i="22"/>
  <c r="H148" i="22"/>
  <c r="D147" i="22"/>
  <c r="H147" i="22" s="1"/>
  <c r="B147" i="22"/>
  <c r="H146" i="22"/>
  <c r="D146" i="22"/>
  <c r="B146" i="22"/>
  <c r="H145" i="22"/>
  <c r="H143" i="22"/>
  <c r="D143" i="22"/>
  <c r="B143" i="22"/>
  <c r="D142" i="22"/>
  <c r="H142" i="22" s="1"/>
  <c r="B142" i="22"/>
  <c r="H141" i="22"/>
  <c r="D140" i="22"/>
  <c r="H140" i="22" s="1"/>
  <c r="B140" i="22"/>
  <c r="H139" i="22"/>
  <c r="H138" i="22"/>
  <c r="H137" i="22"/>
  <c r="H136" i="22"/>
  <c r="D135" i="22"/>
  <c r="H135" i="22" s="1"/>
  <c r="B135" i="22"/>
  <c r="H133" i="22"/>
  <c r="H132" i="22"/>
  <c r="D131" i="22"/>
  <c r="H131" i="22" s="1"/>
  <c r="B131" i="22"/>
  <c r="D129" i="22"/>
  <c r="H129" i="22" s="1"/>
  <c r="B129" i="22"/>
  <c r="H128" i="22"/>
  <c r="D127" i="22"/>
  <c r="H127" i="22" s="1"/>
  <c r="B127" i="22"/>
  <c r="H126" i="22"/>
  <c r="D125" i="22"/>
  <c r="H125" i="22" s="1"/>
  <c r="B125" i="22"/>
  <c r="D124" i="22"/>
  <c r="H124" i="22" s="1"/>
  <c r="B124" i="22"/>
  <c r="H123" i="22"/>
  <c r="D123" i="22"/>
  <c r="B123" i="22"/>
  <c r="D122" i="22"/>
  <c r="H122" i="22" s="1"/>
  <c r="B122" i="22"/>
  <c r="H121" i="22"/>
  <c r="H120" i="22"/>
  <c r="H119" i="22"/>
  <c r="D117" i="22"/>
  <c r="H117" i="22" s="1"/>
  <c r="B117" i="22"/>
  <c r="H116" i="22"/>
  <c r="D116" i="22"/>
  <c r="B116" i="22"/>
  <c r="H115" i="22"/>
  <c r="D115" i="22"/>
  <c r="B115" i="22"/>
  <c r="H114" i="22"/>
  <c r="H113" i="22"/>
  <c r="D113" i="22"/>
  <c r="B113" i="22"/>
  <c r="H112" i="22"/>
  <c r="H111" i="22"/>
  <c r="D111" i="22"/>
  <c r="B111" i="22"/>
  <c r="H110" i="22"/>
  <c r="H109" i="22"/>
  <c r="D109" i="22"/>
  <c r="B109" i="22"/>
  <c r="H108" i="22"/>
  <c r="H107" i="22"/>
  <c r="H106" i="22"/>
  <c r="D106" i="22"/>
  <c r="B106" i="22"/>
  <c r="H105" i="22"/>
  <c r="H104" i="22"/>
  <c r="D104" i="22"/>
  <c r="B104" i="22"/>
  <c r="H102" i="22"/>
  <c r="D102" i="22"/>
  <c r="B102" i="22"/>
  <c r="H101" i="22"/>
  <c r="H100" i="22"/>
  <c r="D100" i="22"/>
  <c r="B100" i="22"/>
  <c r="D99" i="22"/>
  <c r="H99" i="22" s="1"/>
  <c r="B99" i="22"/>
  <c r="H98" i="22"/>
  <c r="D97" i="22"/>
  <c r="H97" i="22" s="1"/>
  <c r="B97" i="22"/>
  <c r="H96" i="22"/>
  <c r="D95" i="22"/>
  <c r="H95" i="22" s="1"/>
  <c r="B95" i="22"/>
  <c r="D94" i="22"/>
  <c r="H94" i="22" s="1"/>
  <c r="B94" i="22"/>
  <c r="H93" i="22"/>
  <c r="D92" i="22"/>
  <c r="H92" i="22" s="1"/>
  <c r="B92" i="22"/>
  <c r="H90" i="22"/>
  <c r="D90" i="22"/>
  <c r="B90" i="22"/>
  <c r="H89" i="22"/>
  <c r="D89" i="22"/>
  <c r="B89" i="22"/>
  <c r="D88" i="22"/>
  <c r="H88" i="22" s="1"/>
  <c r="B88" i="22"/>
  <c r="H87" i="22"/>
  <c r="D86" i="22"/>
  <c r="H86" i="22" s="1"/>
  <c r="B86" i="22"/>
  <c r="H85" i="22"/>
  <c r="D84" i="22"/>
  <c r="H84" i="22" s="1"/>
  <c r="B84" i="22"/>
  <c r="D83" i="22"/>
  <c r="H83" i="22" s="1"/>
  <c r="B83" i="22"/>
  <c r="H82" i="22"/>
  <c r="D81" i="22"/>
  <c r="H81" i="22" s="1"/>
  <c r="B81" i="22"/>
  <c r="H79" i="22"/>
  <c r="D79" i="22"/>
  <c r="B79" i="22"/>
  <c r="H78" i="22"/>
  <c r="H77" i="22"/>
  <c r="D77" i="22"/>
  <c r="B77" i="22"/>
  <c r="D76" i="22"/>
  <c r="H76" i="22" s="1"/>
  <c r="B76" i="22"/>
  <c r="D74" i="22"/>
  <c r="H74" i="22" s="1"/>
  <c r="B74" i="22"/>
  <c r="D72" i="22"/>
  <c r="H72" i="22" s="1"/>
  <c r="B72" i="22"/>
  <c r="H71" i="22"/>
  <c r="D71" i="22"/>
  <c r="B71" i="22"/>
  <c r="H70" i="22"/>
  <c r="H69" i="22"/>
  <c r="D68" i="22"/>
  <c r="H68" i="22" s="1"/>
  <c r="B68" i="22"/>
  <c r="H67" i="22"/>
  <c r="D67" i="22"/>
  <c r="B67" i="22"/>
  <c r="H66" i="22"/>
  <c r="D66" i="22"/>
  <c r="B66" i="22"/>
  <c r="H65" i="22"/>
  <c r="H64" i="22"/>
  <c r="H62" i="22"/>
  <c r="D61" i="22"/>
  <c r="H61" i="22" s="1"/>
  <c r="B61" i="22"/>
  <c r="H60" i="22"/>
  <c r="D60" i="22"/>
  <c r="B60" i="22"/>
  <c r="H59" i="22"/>
  <c r="H58" i="22"/>
  <c r="D58" i="22"/>
  <c r="B58" i="22"/>
  <c r="D57" i="22"/>
  <c r="H57" i="22" s="1"/>
  <c r="B57" i="22"/>
  <c r="H56" i="22"/>
  <c r="H55" i="22"/>
  <c r="H54" i="22"/>
  <c r="D54" i="22"/>
  <c r="B54" i="22"/>
  <c r="H53" i="22"/>
  <c r="H52" i="22"/>
  <c r="D52" i="22"/>
  <c r="B52" i="22"/>
  <c r="H51" i="22"/>
  <c r="H50" i="22"/>
  <c r="D50" i="22"/>
  <c r="B50" i="22"/>
  <c r="D49" i="22"/>
  <c r="H49" i="22" s="1"/>
  <c r="B49" i="22"/>
  <c r="H48" i="22"/>
  <c r="D46" i="22"/>
  <c r="H46" i="22" s="1"/>
  <c r="B46" i="22"/>
  <c r="D45" i="22"/>
  <c r="H45" i="22" s="1"/>
  <c r="B45" i="22"/>
  <c r="D44" i="22"/>
  <c r="H44" i="22" s="1"/>
  <c r="B44" i="22"/>
  <c r="H43" i="22"/>
  <c r="D43" i="22"/>
  <c r="B43" i="22"/>
  <c r="H42" i="22"/>
  <c r="H41" i="22"/>
  <c r="D40" i="22"/>
  <c r="H40" i="22" s="1"/>
  <c r="B40" i="22"/>
  <c r="H39" i="22"/>
  <c r="D39" i="22"/>
  <c r="B39" i="22"/>
  <c r="H38" i="22"/>
  <c r="H37" i="22"/>
  <c r="D36" i="22"/>
  <c r="H36" i="22" s="1"/>
  <c r="B36" i="22"/>
  <c r="H35" i="22"/>
  <c r="D35" i="22"/>
  <c r="B35" i="22"/>
  <c r="H34" i="22"/>
  <c r="H33" i="22"/>
  <c r="D33" i="22"/>
  <c r="B33" i="22"/>
  <c r="D32" i="22"/>
  <c r="H32" i="22" s="1"/>
  <c r="B32" i="22"/>
  <c r="H31" i="22"/>
  <c r="D30" i="22"/>
  <c r="H30" i="22" s="1"/>
  <c r="B30" i="22"/>
  <c r="H29" i="22"/>
  <c r="D28" i="22"/>
  <c r="H28" i="22" s="1"/>
  <c r="B28" i="22"/>
  <c r="H27" i="22"/>
  <c r="D25" i="22"/>
  <c r="H25" i="22" s="1"/>
  <c r="B25" i="22"/>
  <c r="D23" i="22"/>
  <c r="H23" i="22" s="1"/>
  <c r="B23" i="22"/>
  <c r="D22" i="22"/>
  <c r="H22" i="22" s="1"/>
  <c r="B22" i="22"/>
  <c r="H20" i="22"/>
  <c r="D20" i="22"/>
  <c r="B20" i="22"/>
  <c r="H19" i="22"/>
  <c r="D19" i="22"/>
  <c r="B19" i="22"/>
  <c r="H18" i="22"/>
  <c r="H17" i="22"/>
  <c r="D17" i="22"/>
  <c r="B17" i="22"/>
  <c r="D16" i="22"/>
  <c r="H16" i="22" s="1"/>
  <c r="B16" i="22"/>
  <c r="H14" i="22"/>
  <c r="D13" i="22"/>
  <c r="H13" i="22" s="1"/>
  <c r="B13" i="22"/>
  <c r="D12" i="22"/>
  <c r="H12" i="22" s="1"/>
  <c r="B12" i="22"/>
  <c r="H11" i="22"/>
  <c r="D10" i="22"/>
  <c r="H10" i="22" s="1"/>
  <c r="B10" i="22"/>
  <c r="H9" i="22"/>
  <c r="D8" i="22"/>
  <c r="H8" i="22" s="1"/>
  <c r="B8" i="22"/>
  <c r="H6" i="22"/>
  <c r="D6" i="22"/>
  <c r="B6" i="22"/>
  <c r="H4" i="22"/>
  <c r="D4" i="22"/>
  <c r="B4" i="22"/>
  <c r="H3" i="22"/>
  <c r="D3" i="22"/>
  <c r="B3" i="22"/>
  <c r="H2" i="22"/>
  <c r="Y119" i="27" l="1"/>
  <c r="Y159" i="27"/>
  <c r="Y23" i="27"/>
  <c r="Y128" i="27"/>
  <c r="Y145" i="27"/>
  <c r="Y112" i="27"/>
  <c r="X32" i="27"/>
  <c r="Y31" i="27"/>
  <c r="T136" i="26"/>
  <c r="S53" i="26"/>
  <c r="T185" i="26"/>
  <c r="T38" i="26"/>
  <c r="S113" i="26"/>
  <c r="T190" i="26"/>
  <c r="T26" i="26"/>
  <c r="S105" i="26"/>
  <c r="T169" i="26"/>
  <c r="T173" i="26"/>
  <c r="T63" i="26"/>
  <c r="T128" i="26"/>
  <c r="T33" i="26"/>
  <c r="T12" i="26"/>
  <c r="T165" i="26"/>
  <c r="Y224" i="27"/>
  <c r="Y170" i="27"/>
  <c r="Y127" i="27"/>
  <c r="Y140" i="27"/>
  <c r="Y73" i="27"/>
  <c r="X122" i="27"/>
  <c r="X58" i="27"/>
  <c r="Y139" i="27"/>
  <c r="Y106" i="27"/>
  <c r="S236" i="27"/>
  <c r="X113" i="27"/>
  <c r="Y61" i="27"/>
  <c r="Y26" i="27"/>
  <c r="Y151" i="27"/>
  <c r="Y148" i="27"/>
  <c r="Y117" i="27"/>
  <c r="Y90" i="27"/>
  <c r="Y155" i="27"/>
  <c r="Y163" i="27"/>
  <c r="Y86" i="27"/>
  <c r="Y55" i="27"/>
  <c r="X29" i="27"/>
  <c r="Y15" i="27"/>
  <c r="T121" i="26"/>
  <c r="T163" i="26"/>
  <c r="S175" i="26"/>
  <c r="T110" i="26"/>
  <c r="T35" i="26"/>
  <c r="T47" i="26"/>
  <c r="T7" i="26"/>
  <c r="T146" i="26"/>
  <c r="S144" i="26"/>
  <c r="T90" i="26"/>
  <c r="N15" i="26"/>
  <c r="N204" i="26" s="1"/>
  <c r="S15" i="26"/>
  <c r="T125" i="26"/>
  <c r="T138" i="26"/>
  <c r="T17" i="26"/>
  <c r="S126" i="26"/>
  <c r="S64" i="26"/>
  <c r="O3" i="26"/>
  <c r="P78" i="25"/>
  <c r="O4" i="25"/>
  <c r="P4" i="25" s="1"/>
  <c r="O8" i="25"/>
  <c r="P8" i="25"/>
  <c r="O17" i="25"/>
  <c r="P17" i="25" s="1"/>
  <c r="O33" i="25"/>
  <c r="P33" i="25"/>
  <c r="O29" i="25"/>
  <c r="P29" i="25" s="1"/>
  <c r="O15" i="25"/>
  <c r="P15" i="25"/>
  <c r="O44" i="25"/>
  <c r="P44" i="25"/>
  <c r="P57" i="25"/>
  <c r="O57" i="25"/>
  <c r="O60" i="25"/>
  <c r="P60" i="25" s="1"/>
  <c r="O76" i="25"/>
  <c r="P76" i="25" s="1"/>
  <c r="P6" i="25"/>
  <c r="P7" i="25"/>
  <c r="P12" i="25"/>
  <c r="O20" i="25"/>
  <c r="P20" i="25" s="1"/>
  <c r="P30" i="25"/>
  <c r="P32" i="25"/>
  <c r="O35" i="25"/>
  <c r="P35" i="25" s="1"/>
  <c r="O47" i="25"/>
  <c r="P47" i="25"/>
  <c r="P55" i="25"/>
  <c r="O62" i="25"/>
  <c r="P62" i="25"/>
  <c r="P65" i="25"/>
  <c r="O65" i="25"/>
  <c r="O69" i="25"/>
  <c r="P69" i="25"/>
  <c r="P3" i="25"/>
  <c r="M83" i="25"/>
  <c r="O7" i="25"/>
  <c r="O14" i="25"/>
  <c r="P14" i="25" s="1"/>
  <c r="P26" i="25"/>
  <c r="P28" i="25"/>
  <c r="O32" i="25"/>
  <c r="P52" i="25"/>
  <c r="O58" i="25"/>
  <c r="P58" i="25" s="1"/>
  <c r="P67" i="25"/>
  <c r="P73" i="25"/>
  <c r="O80" i="25"/>
  <c r="P80" i="25" s="1"/>
  <c r="P11" i="25"/>
  <c r="O21" i="25"/>
  <c r="P21" i="25"/>
  <c r="O36" i="25"/>
  <c r="P36" i="25" s="1"/>
  <c r="P43" i="25"/>
  <c r="P59" i="25"/>
  <c r="O81" i="25"/>
  <c r="P81" i="25" s="1"/>
  <c r="J83" i="25"/>
  <c r="P24" i="25"/>
  <c r="O25" i="25"/>
  <c r="P25" i="25"/>
  <c r="P40" i="25"/>
  <c r="P46" i="25"/>
  <c r="O46" i="25"/>
  <c r="O51" i="25"/>
  <c r="O66" i="25"/>
  <c r="P66" i="25" s="1"/>
  <c r="O72" i="25"/>
  <c r="P72" i="25"/>
  <c r="S220" i="24"/>
  <c r="T220" i="24" s="1"/>
  <c r="S217" i="24"/>
  <c r="T217" i="24"/>
  <c r="S214" i="24"/>
  <c r="T214" i="24"/>
  <c r="S211" i="24"/>
  <c r="T211" i="24"/>
  <c r="S209" i="24"/>
  <c r="T209" i="24"/>
  <c r="S207" i="24"/>
  <c r="T207" i="24" s="1"/>
  <c r="S129" i="24"/>
  <c r="T129" i="24" s="1"/>
  <c r="S105" i="24"/>
  <c r="T105" i="24" s="1"/>
  <c r="S34" i="24"/>
  <c r="T34" i="24" s="1"/>
  <c r="S225" i="24"/>
  <c r="T225" i="24" s="1"/>
  <c r="S223" i="24"/>
  <c r="T223" i="24" s="1"/>
  <c r="T176" i="24"/>
  <c r="S176" i="24"/>
  <c r="T172" i="24"/>
  <c r="S172" i="24"/>
  <c r="S234" i="24"/>
  <c r="T234" i="24" s="1"/>
  <c r="S232" i="24"/>
  <c r="T232" i="24" s="1"/>
  <c r="S230" i="24"/>
  <c r="T230" i="24" s="1"/>
  <c r="S228" i="24"/>
  <c r="T228" i="24" s="1"/>
  <c r="S192" i="24"/>
  <c r="T192" i="24" s="1"/>
  <c r="S190" i="24"/>
  <c r="T190" i="24" s="1"/>
  <c r="S188" i="24"/>
  <c r="T188" i="24" s="1"/>
  <c r="T133" i="24"/>
  <c r="S133" i="24"/>
  <c r="S204" i="24"/>
  <c r="T204" i="24" s="1"/>
  <c r="S201" i="24"/>
  <c r="T201" i="24" s="1"/>
  <c r="T199" i="24"/>
  <c r="S199" i="24"/>
  <c r="S197" i="24"/>
  <c r="T197" i="24" s="1"/>
  <c r="T195" i="24"/>
  <c r="S195" i="24"/>
  <c r="T181" i="24"/>
  <c r="S181" i="24"/>
  <c r="T51" i="24"/>
  <c r="S51" i="24"/>
  <c r="T152" i="24"/>
  <c r="S141" i="24"/>
  <c r="T141" i="24" s="1"/>
  <c r="S125" i="24"/>
  <c r="T125" i="24" s="1"/>
  <c r="S121" i="24"/>
  <c r="T121" i="24" s="1"/>
  <c r="S95" i="24"/>
  <c r="T95" i="24"/>
  <c r="S73" i="24"/>
  <c r="T73" i="24" s="1"/>
  <c r="S48" i="24"/>
  <c r="T48" i="24"/>
  <c r="S7" i="24"/>
  <c r="T7" i="24"/>
  <c r="T179" i="24"/>
  <c r="T166" i="24"/>
  <c r="T158" i="24"/>
  <c r="T150" i="24"/>
  <c r="S138" i="24"/>
  <c r="T138" i="24"/>
  <c r="T131" i="24"/>
  <c r="T109" i="24"/>
  <c r="S109" i="24"/>
  <c r="S74" i="24"/>
  <c r="T74" i="24" s="1"/>
  <c r="S18" i="24"/>
  <c r="T18" i="24" s="1"/>
  <c r="S8" i="24"/>
  <c r="T8" i="24" s="1"/>
  <c r="T3" i="24"/>
  <c r="T175" i="24"/>
  <c r="T171" i="24"/>
  <c r="T164" i="24"/>
  <c r="T163" i="24"/>
  <c r="T156" i="24"/>
  <c r="T155" i="24"/>
  <c r="T148" i="24"/>
  <c r="T147" i="24"/>
  <c r="S144" i="24"/>
  <c r="T144" i="24" s="1"/>
  <c r="T143" i="24"/>
  <c r="T139" i="24"/>
  <c r="T123" i="24"/>
  <c r="S118" i="24"/>
  <c r="T118" i="24" s="1"/>
  <c r="T114" i="24"/>
  <c r="S88" i="24"/>
  <c r="T88" i="24" s="1"/>
  <c r="T87" i="24"/>
  <c r="T86" i="24"/>
  <c r="S84" i="24"/>
  <c r="T84" i="24" s="1"/>
  <c r="S137" i="24"/>
  <c r="T137" i="24" s="1"/>
  <c r="S130" i="24"/>
  <c r="T130" i="24"/>
  <c r="S52" i="24"/>
  <c r="T52" i="24"/>
  <c r="T183" i="24"/>
  <c r="S126" i="24"/>
  <c r="T126" i="24" s="1"/>
  <c r="S122" i="24"/>
  <c r="T122" i="24" s="1"/>
  <c r="T117" i="24"/>
  <c r="S117" i="24"/>
  <c r="T92" i="24"/>
  <c r="S92" i="24"/>
  <c r="S70" i="24"/>
  <c r="T70" i="24" s="1"/>
  <c r="T170" i="24"/>
  <c r="T169" i="24"/>
  <c r="S168" i="24"/>
  <c r="T168" i="24" s="1"/>
  <c r="T162" i="24"/>
  <c r="T161" i="24"/>
  <c r="S160" i="24"/>
  <c r="T160" i="24" s="1"/>
  <c r="T154" i="24"/>
  <c r="T153" i="24"/>
  <c r="S152" i="24"/>
  <c r="T146" i="24"/>
  <c r="T145" i="24"/>
  <c r="S112" i="24"/>
  <c r="T112" i="24" s="1"/>
  <c r="T111" i="24"/>
  <c r="S106" i="24"/>
  <c r="T106" i="24" s="1"/>
  <c r="S89" i="24"/>
  <c r="T89" i="24" s="1"/>
  <c r="T39" i="24"/>
  <c r="S39" i="24"/>
  <c r="S31" i="24"/>
  <c r="T31" i="24" s="1"/>
  <c r="T127" i="24"/>
  <c r="T119" i="24"/>
  <c r="T107" i="24"/>
  <c r="T78" i="24"/>
  <c r="T75" i="24"/>
  <c r="T71" i="24"/>
  <c r="T62" i="24"/>
  <c r="T61" i="24"/>
  <c r="T58" i="24"/>
  <c r="S58" i="24"/>
  <c r="T57" i="24"/>
  <c r="T56" i="24"/>
  <c r="T53" i="24"/>
  <c r="T49" i="24"/>
  <c r="S40" i="24"/>
  <c r="T40" i="24" s="1"/>
  <c r="T32" i="24"/>
  <c r="T97" i="24"/>
  <c r="T90" i="24"/>
  <c r="T82" i="24"/>
  <c r="T68" i="24"/>
  <c r="S68" i="24"/>
  <c r="T67" i="24"/>
  <c r="T66" i="24"/>
  <c r="T64" i="24"/>
  <c r="S64" i="24"/>
  <c r="T46" i="24"/>
  <c r="S46" i="24"/>
  <c r="T45" i="24"/>
  <c r="T44" i="24"/>
  <c r="T41" i="24"/>
  <c r="S29" i="24"/>
  <c r="T29" i="24" s="1"/>
  <c r="T28" i="24"/>
  <c r="T27" i="24"/>
  <c r="S25" i="24"/>
  <c r="T25" i="24" s="1"/>
  <c r="T24" i="24"/>
  <c r="T23" i="24"/>
  <c r="S20" i="24"/>
  <c r="T20" i="24" s="1"/>
  <c r="T19" i="24"/>
  <c r="S16" i="24"/>
  <c r="T16" i="24" s="1"/>
  <c r="S14" i="24"/>
  <c r="T14" i="24" s="1"/>
  <c r="S10" i="24"/>
  <c r="T10" i="24" s="1"/>
  <c r="S6" i="24"/>
  <c r="T6" i="24" s="1"/>
  <c r="N36" i="23"/>
  <c r="O36" i="23" s="1"/>
  <c r="N51" i="23"/>
  <c r="O51" i="23" s="1"/>
  <c r="O13" i="23"/>
  <c r="N13" i="23"/>
  <c r="O16" i="23"/>
  <c r="N16" i="23"/>
  <c r="N41" i="23"/>
  <c r="O41" i="23" s="1"/>
  <c r="O3" i="23"/>
  <c r="N3" i="23"/>
  <c r="O34" i="23"/>
  <c r="N50" i="23"/>
  <c r="O50" i="23"/>
  <c r="N7" i="23"/>
  <c r="O7" i="23" s="1"/>
  <c r="O23" i="23"/>
  <c r="N23" i="23"/>
  <c r="O43" i="23"/>
  <c r="N43" i="23"/>
  <c r="O48" i="23"/>
  <c r="N48" i="23"/>
  <c r="O54" i="23"/>
  <c r="N54" i="23"/>
  <c r="O87" i="23"/>
  <c r="N87" i="23"/>
  <c r="O129" i="23"/>
  <c r="N129" i="23"/>
  <c r="O14" i="23"/>
  <c r="N19" i="23"/>
  <c r="O19" i="23" s="1"/>
  <c r="N57" i="23"/>
  <c r="O57" i="23" s="1"/>
  <c r="N79" i="23"/>
  <c r="O79" i="23" s="1"/>
  <c r="O99" i="23"/>
  <c r="N99" i="23"/>
  <c r="O120" i="23"/>
  <c r="N120" i="23"/>
  <c r="O195" i="23"/>
  <c r="N195" i="23"/>
  <c r="N199" i="23"/>
  <c r="O199" i="23" s="1"/>
  <c r="I204" i="23"/>
  <c r="J8" i="23"/>
  <c r="L8" i="23" s="1"/>
  <c r="O11" i="23"/>
  <c r="O12" i="23"/>
  <c r="N27" i="23"/>
  <c r="O27" i="23" s="1"/>
  <c r="O29" i="23"/>
  <c r="N32" i="23"/>
  <c r="O32" i="23" s="1"/>
  <c r="N34" i="23"/>
  <c r="O35" i="23"/>
  <c r="O39" i="23"/>
  <c r="O40" i="23"/>
  <c r="N56" i="23"/>
  <c r="O56" i="23"/>
  <c r="N69" i="23"/>
  <c r="O69" i="23"/>
  <c r="N78" i="23"/>
  <c r="O78" i="23"/>
  <c r="N86" i="23"/>
  <c r="O86" i="23"/>
  <c r="N89" i="23"/>
  <c r="O89" i="23"/>
  <c r="N118" i="23"/>
  <c r="O118" i="23"/>
  <c r="N161" i="23"/>
  <c r="O161" i="23" s="1"/>
  <c r="N173" i="23"/>
  <c r="O173" i="23" s="1"/>
  <c r="N179" i="23"/>
  <c r="O179" i="23" s="1"/>
  <c r="O6" i="23"/>
  <c r="O20" i="23"/>
  <c r="N20" i="23"/>
  <c r="O47" i="23"/>
  <c r="N67" i="23"/>
  <c r="O67" i="23" s="1"/>
  <c r="N100" i="23"/>
  <c r="O100" i="23"/>
  <c r="O15" i="23"/>
  <c r="N47" i="23"/>
  <c r="N53" i="23"/>
  <c r="O53" i="23" s="1"/>
  <c r="N64" i="23"/>
  <c r="O64" i="23"/>
  <c r="O9" i="23"/>
  <c r="O10" i="23"/>
  <c r="N10" i="23"/>
  <c r="O25" i="23"/>
  <c r="N26" i="23"/>
  <c r="O26" i="23" s="1"/>
  <c r="N28" i="23"/>
  <c r="O28" i="23" s="1"/>
  <c r="N31" i="23"/>
  <c r="O31" i="23" s="1"/>
  <c r="N33" i="23"/>
  <c r="O33" i="23" s="1"/>
  <c r="O37" i="23"/>
  <c r="O38" i="23"/>
  <c r="N38" i="23"/>
  <c r="O45" i="23"/>
  <c r="N49" i="23"/>
  <c r="O49" i="23"/>
  <c r="N52" i="23"/>
  <c r="O52" i="23"/>
  <c r="N55" i="23"/>
  <c r="O55" i="23" s="1"/>
  <c r="N68" i="23"/>
  <c r="O68" i="23" s="1"/>
  <c r="N77" i="23"/>
  <c r="O77" i="23" s="1"/>
  <c r="N88" i="23"/>
  <c r="O88" i="23" s="1"/>
  <c r="N98" i="23"/>
  <c r="O98" i="23"/>
  <c r="N105" i="23"/>
  <c r="O105" i="23" s="1"/>
  <c r="N112" i="23"/>
  <c r="O112" i="23" s="1"/>
  <c r="N135" i="23"/>
  <c r="O135" i="23"/>
  <c r="N143" i="23"/>
  <c r="O143" i="23" s="1"/>
  <c r="N148" i="23"/>
  <c r="O148" i="23"/>
  <c r="N155" i="23"/>
  <c r="O155" i="23"/>
  <c r="O119" i="23"/>
  <c r="N119" i="23"/>
  <c r="O137" i="23"/>
  <c r="N137" i="23"/>
  <c r="N171" i="23"/>
  <c r="O171" i="23" s="1"/>
  <c r="O61" i="23"/>
  <c r="O62" i="23"/>
  <c r="N65" i="23"/>
  <c r="O65" i="23" s="1"/>
  <c r="O66" i="23"/>
  <c r="O72" i="23"/>
  <c r="O73" i="23"/>
  <c r="O76" i="23"/>
  <c r="O82" i="23"/>
  <c r="O85" i="23"/>
  <c r="O94" i="23"/>
  <c r="O97" i="23"/>
  <c r="N109" i="23"/>
  <c r="O109" i="23"/>
  <c r="N113" i="23"/>
  <c r="O113" i="23"/>
  <c r="O116" i="23"/>
  <c r="N121" i="23"/>
  <c r="O121" i="23" s="1"/>
  <c r="O124" i="23"/>
  <c r="N125" i="23"/>
  <c r="O125" i="23" s="1"/>
  <c r="O132" i="23"/>
  <c r="O141" i="23"/>
  <c r="N141" i="23"/>
  <c r="O147" i="23"/>
  <c r="N147" i="23"/>
  <c r="O154" i="23"/>
  <c r="N154" i="23"/>
  <c r="N162" i="23"/>
  <c r="O162" i="23" s="1"/>
  <c r="O170" i="23"/>
  <c r="N170" i="23"/>
  <c r="O174" i="23"/>
  <c r="N175" i="23"/>
  <c r="O175" i="23" s="1"/>
  <c r="N180" i="23"/>
  <c r="O180" i="23"/>
  <c r="O182" i="23"/>
  <c r="O183" i="23"/>
  <c r="N183" i="23"/>
  <c r="O189" i="23"/>
  <c r="N189" i="23"/>
  <c r="O193" i="23"/>
  <c r="N193" i="23"/>
  <c r="O198" i="23"/>
  <c r="N198" i="23"/>
  <c r="O75" i="23"/>
  <c r="O84" i="23"/>
  <c r="O96" i="23"/>
  <c r="N111" i="23"/>
  <c r="O111" i="23" s="1"/>
  <c r="N126" i="23"/>
  <c r="O126" i="23" s="1"/>
  <c r="N134" i="23"/>
  <c r="O134" i="23" s="1"/>
  <c r="N145" i="23"/>
  <c r="O145" i="23"/>
  <c r="N160" i="23"/>
  <c r="O160" i="23" s="1"/>
  <c r="N165" i="23"/>
  <c r="O165" i="23" s="1"/>
  <c r="N176" i="23"/>
  <c r="O176" i="23" s="1"/>
  <c r="N184" i="23"/>
  <c r="O184" i="23" s="1"/>
  <c r="N190" i="23"/>
  <c r="O190" i="23" s="1"/>
  <c r="O58" i="23"/>
  <c r="O59" i="23"/>
  <c r="O70" i="23"/>
  <c r="O80" i="23"/>
  <c r="O90" i="23"/>
  <c r="O91" i="23"/>
  <c r="O92" i="23"/>
  <c r="O101" i="23"/>
  <c r="O102" i="23"/>
  <c r="O103" i="23"/>
  <c r="O107" i="23"/>
  <c r="O108" i="23"/>
  <c r="N108" i="23"/>
  <c r="O115" i="23"/>
  <c r="N115" i="23"/>
  <c r="N127" i="23"/>
  <c r="O127" i="23" s="1"/>
  <c r="N138" i="23"/>
  <c r="O138" i="23" s="1"/>
  <c r="O144" i="23"/>
  <c r="N144" i="23"/>
  <c r="O153" i="23"/>
  <c r="N153" i="23"/>
  <c r="O157" i="23"/>
  <c r="N157" i="23"/>
  <c r="O168" i="23"/>
  <c r="N168" i="23"/>
  <c r="N177" i="23"/>
  <c r="O177" i="23" s="1"/>
  <c r="N185" i="23"/>
  <c r="O185" i="23" s="1"/>
  <c r="O197" i="23"/>
  <c r="N197" i="23"/>
  <c r="O203" i="23"/>
  <c r="N203" i="23"/>
  <c r="O117" i="23"/>
  <c r="O123" i="23"/>
  <c r="O131" i="23"/>
  <c r="O150" i="23"/>
  <c r="O156" i="23"/>
  <c r="O181" i="23"/>
  <c r="O186" i="23"/>
  <c r="O192" i="23"/>
  <c r="O140" i="23"/>
  <c r="O164" i="23"/>
  <c r="O172" i="23"/>
  <c r="O200" i="23"/>
  <c r="O15" i="26" l="1"/>
  <c r="O204" i="26" s="1"/>
  <c r="O83" i="25"/>
  <c r="P83" i="25"/>
  <c r="P51" i="25"/>
  <c r="S236" i="24"/>
  <c r="N204" i="23"/>
  <c r="N8" i="23"/>
  <c r="O8" i="23"/>
  <c r="O204" i="23" s="1"/>
  <c r="L204" i="23"/>
  <c r="G282" i="21" l="1"/>
  <c r="I282" i="21" s="1"/>
  <c r="D282" i="21"/>
  <c r="B282" i="21"/>
  <c r="G281" i="21"/>
  <c r="D281" i="21"/>
  <c r="B281" i="21"/>
  <c r="I280" i="21"/>
  <c r="H280" i="21"/>
  <c r="G280" i="21"/>
  <c r="D280" i="21"/>
  <c r="B280" i="21"/>
  <c r="I279" i="21"/>
  <c r="G279" i="21"/>
  <c r="D279" i="21"/>
  <c r="B279" i="21"/>
  <c r="H278" i="21"/>
  <c r="G278" i="21"/>
  <c r="I278" i="21" s="1"/>
  <c r="D278" i="21"/>
  <c r="B278" i="21"/>
  <c r="I277" i="21"/>
  <c r="G277" i="21"/>
  <c r="H277" i="21" s="1"/>
  <c r="D277" i="21"/>
  <c r="B277" i="21"/>
  <c r="G276" i="21"/>
  <c r="I276" i="21" s="1"/>
  <c r="D276" i="21"/>
  <c r="H276" i="21" s="1"/>
  <c r="B276" i="21"/>
  <c r="G275" i="21"/>
  <c r="D275" i="21"/>
  <c r="B275" i="21"/>
  <c r="G274" i="21"/>
  <c r="I274" i="21" s="1"/>
  <c r="D274" i="21"/>
  <c r="B274" i="21"/>
  <c r="G273" i="21"/>
  <c r="D273" i="21"/>
  <c r="B273" i="21"/>
  <c r="G272" i="21"/>
  <c r="I272" i="21" s="1"/>
  <c r="D272" i="21"/>
  <c r="B272" i="21"/>
  <c r="G271" i="21"/>
  <c r="D271" i="21"/>
  <c r="B271" i="21"/>
  <c r="G270" i="21"/>
  <c r="I270" i="21" s="1"/>
  <c r="D270" i="21"/>
  <c r="B270" i="21"/>
  <c r="G269" i="21"/>
  <c r="I269" i="21" s="1"/>
  <c r="D269" i="21"/>
  <c r="B269" i="21"/>
  <c r="G268" i="21"/>
  <c r="I268" i="21" s="1"/>
  <c r="D268" i="21"/>
  <c r="H268" i="21" s="1"/>
  <c r="B268" i="21"/>
  <c r="G267" i="21"/>
  <c r="D267" i="21"/>
  <c r="B267" i="21"/>
  <c r="G266" i="21"/>
  <c r="I266" i="21" s="1"/>
  <c r="D266" i="21"/>
  <c r="B266" i="21"/>
  <c r="G265" i="21"/>
  <c r="D265" i="21"/>
  <c r="B265" i="21"/>
  <c r="I264" i="21"/>
  <c r="H264" i="21"/>
  <c r="G264" i="21"/>
  <c r="D264" i="21"/>
  <c r="B264" i="21"/>
  <c r="G263" i="21"/>
  <c r="H263" i="21" s="1"/>
  <c r="D263" i="21"/>
  <c r="B263" i="21"/>
  <c r="G262" i="21"/>
  <c r="I262" i="21" s="1"/>
  <c r="D262" i="21"/>
  <c r="B262" i="21"/>
  <c r="G261" i="21"/>
  <c r="H261" i="21" s="1"/>
  <c r="D261" i="21"/>
  <c r="B261" i="21"/>
  <c r="G260" i="21"/>
  <c r="I260" i="21" s="1"/>
  <c r="D260" i="21"/>
  <c r="B260" i="21"/>
  <c r="G259" i="21"/>
  <c r="D259" i="21"/>
  <c r="B259" i="21"/>
  <c r="G258" i="21"/>
  <c r="I258" i="21" s="1"/>
  <c r="D258" i="21"/>
  <c r="B258" i="21"/>
  <c r="G257" i="21"/>
  <c r="D257" i="21"/>
  <c r="B257" i="21"/>
  <c r="I256" i="21"/>
  <c r="G256" i="21"/>
  <c r="H256" i="21" s="1"/>
  <c r="D256" i="21"/>
  <c r="B256" i="21"/>
  <c r="G255" i="21"/>
  <c r="D255" i="21"/>
  <c r="B255" i="21"/>
  <c r="G254" i="21"/>
  <c r="I254" i="21" s="1"/>
  <c r="D254" i="21"/>
  <c r="B254" i="21"/>
  <c r="I253" i="21"/>
  <c r="H253" i="21"/>
  <c r="G253" i="21"/>
  <c r="D253" i="21"/>
  <c r="B253" i="21"/>
  <c r="I252" i="21"/>
  <c r="G252" i="21"/>
  <c r="D252" i="21"/>
  <c r="H252" i="21" s="1"/>
  <c r="B252" i="21"/>
  <c r="G251" i="21"/>
  <c r="D251" i="21"/>
  <c r="B251" i="21"/>
  <c r="G250" i="21"/>
  <c r="I250" i="21" s="1"/>
  <c r="D250" i="21"/>
  <c r="B250" i="21"/>
  <c r="G249" i="21"/>
  <c r="D249" i="21"/>
  <c r="B249" i="21"/>
  <c r="G248" i="21"/>
  <c r="I248" i="21" s="1"/>
  <c r="D248" i="21"/>
  <c r="B248" i="21"/>
  <c r="G247" i="21"/>
  <c r="I247" i="21" s="1"/>
  <c r="D247" i="21"/>
  <c r="B247" i="21"/>
  <c r="G246" i="21"/>
  <c r="I246" i="21" s="1"/>
  <c r="D246" i="21"/>
  <c r="B246" i="21"/>
  <c r="G245" i="21"/>
  <c r="H245" i="21" s="1"/>
  <c r="D245" i="21"/>
  <c r="B245" i="21"/>
  <c r="G244" i="21"/>
  <c r="I244" i="21" s="1"/>
  <c r="D244" i="21"/>
  <c r="B244" i="21"/>
  <c r="G243" i="21"/>
  <c r="D243" i="21"/>
  <c r="B243" i="21"/>
  <c r="G242" i="21"/>
  <c r="I242" i="21" s="1"/>
  <c r="D242" i="21"/>
  <c r="B242" i="21"/>
  <c r="G241" i="21"/>
  <c r="D241" i="21"/>
  <c r="B241" i="21"/>
  <c r="I240" i="21"/>
  <c r="G240" i="21"/>
  <c r="H240" i="21" s="1"/>
  <c r="D240" i="21"/>
  <c r="B240" i="21"/>
  <c r="G239" i="21"/>
  <c r="D239" i="21"/>
  <c r="B239" i="21"/>
  <c r="G238" i="21"/>
  <c r="I238" i="21" s="1"/>
  <c r="D238" i="21"/>
  <c r="B238" i="21"/>
  <c r="I237" i="21"/>
  <c r="H237" i="21"/>
  <c r="G237" i="21"/>
  <c r="D237" i="21"/>
  <c r="B237" i="21"/>
  <c r="I236" i="21"/>
  <c r="G236" i="21"/>
  <c r="D236" i="21"/>
  <c r="H236" i="21" s="1"/>
  <c r="B236" i="21"/>
  <c r="G235" i="21"/>
  <c r="D235" i="21"/>
  <c r="B235" i="21"/>
  <c r="G234" i="21"/>
  <c r="I234" i="21" s="1"/>
  <c r="D234" i="21"/>
  <c r="B234" i="21"/>
  <c r="G233" i="21"/>
  <c r="D233" i="21"/>
  <c r="B233" i="21"/>
  <c r="G232" i="21"/>
  <c r="I232" i="21" s="1"/>
  <c r="D232" i="21"/>
  <c r="B232" i="21"/>
  <c r="G231" i="21"/>
  <c r="D231" i="21"/>
  <c r="B231" i="21"/>
  <c r="G230" i="21"/>
  <c r="I230" i="21" s="1"/>
  <c r="D230" i="21"/>
  <c r="B230" i="21"/>
  <c r="I229" i="21"/>
  <c r="G229" i="21"/>
  <c r="H229" i="21" s="1"/>
  <c r="D229" i="21"/>
  <c r="B229" i="21"/>
  <c r="G228" i="21"/>
  <c r="I228" i="21" s="1"/>
  <c r="D228" i="21"/>
  <c r="H228" i="21" s="1"/>
  <c r="B228" i="21"/>
  <c r="G227" i="21"/>
  <c r="D227" i="21"/>
  <c r="B227" i="21"/>
  <c r="G226" i="21"/>
  <c r="I226" i="21" s="1"/>
  <c r="D226" i="21"/>
  <c r="B226" i="21"/>
  <c r="G225" i="21"/>
  <c r="D225" i="21"/>
  <c r="B225" i="21"/>
  <c r="G224" i="21"/>
  <c r="I224" i="21" s="1"/>
  <c r="D224" i="21"/>
  <c r="B224" i="21"/>
  <c r="G223" i="21"/>
  <c r="D223" i="21"/>
  <c r="B223" i="21"/>
  <c r="G222" i="21"/>
  <c r="I222" i="21" s="1"/>
  <c r="D222" i="21"/>
  <c r="B222" i="21"/>
  <c r="G221" i="21"/>
  <c r="I221" i="21" s="1"/>
  <c r="D221" i="21"/>
  <c r="B221" i="21"/>
  <c r="G220" i="21"/>
  <c r="I220" i="21" s="1"/>
  <c r="D220" i="21"/>
  <c r="H220" i="21" s="1"/>
  <c r="B220" i="21"/>
  <c r="G219" i="21"/>
  <c r="D219" i="21"/>
  <c r="B219" i="21"/>
  <c r="G218" i="21"/>
  <c r="I218" i="21" s="1"/>
  <c r="D218" i="21"/>
  <c r="B218" i="21"/>
  <c r="G217" i="21"/>
  <c r="D217" i="21"/>
  <c r="B217" i="21"/>
  <c r="I216" i="21"/>
  <c r="H216" i="21"/>
  <c r="G216" i="21"/>
  <c r="D216" i="21"/>
  <c r="B216" i="21"/>
  <c r="I215" i="21"/>
  <c r="G215" i="21"/>
  <c r="D215" i="21"/>
  <c r="B215" i="21"/>
  <c r="H214" i="21"/>
  <c r="G214" i="21"/>
  <c r="I214" i="21" s="1"/>
  <c r="D214" i="21"/>
  <c r="B214" i="21"/>
  <c r="I213" i="21"/>
  <c r="G213" i="21"/>
  <c r="H213" i="21" s="1"/>
  <c r="D213" i="21"/>
  <c r="B213" i="21"/>
  <c r="G212" i="21"/>
  <c r="I212" i="21" s="1"/>
  <c r="D212" i="21"/>
  <c r="H212" i="21" s="1"/>
  <c r="B212" i="21"/>
  <c r="G211" i="21"/>
  <c r="D211" i="21"/>
  <c r="B211" i="21"/>
  <c r="G210" i="21"/>
  <c r="I210" i="21" s="1"/>
  <c r="D210" i="21"/>
  <c r="B210" i="21"/>
  <c r="G209" i="21"/>
  <c r="D209" i="21"/>
  <c r="B209" i="21"/>
  <c r="G208" i="21"/>
  <c r="H208" i="21" s="1"/>
  <c r="D208" i="21"/>
  <c r="B208" i="21"/>
  <c r="G207" i="21"/>
  <c r="D207" i="21"/>
  <c r="B207" i="21"/>
  <c r="G206" i="21"/>
  <c r="I206" i="21" s="1"/>
  <c r="D206" i="21"/>
  <c r="B206" i="21"/>
  <c r="G205" i="21"/>
  <c r="I205" i="21" s="1"/>
  <c r="D205" i="21"/>
  <c r="B205" i="21"/>
  <c r="G204" i="21"/>
  <c r="I204" i="21" s="1"/>
  <c r="D204" i="21"/>
  <c r="H204" i="21" s="1"/>
  <c r="B204" i="21"/>
  <c r="G203" i="21"/>
  <c r="D203" i="21"/>
  <c r="B203" i="21"/>
  <c r="G202" i="21"/>
  <c r="I202" i="21" s="1"/>
  <c r="D202" i="21"/>
  <c r="B202" i="21"/>
  <c r="G201" i="21"/>
  <c r="D201" i="21"/>
  <c r="B201" i="21"/>
  <c r="I200" i="21"/>
  <c r="H200" i="21"/>
  <c r="G200" i="21"/>
  <c r="D200" i="21"/>
  <c r="B200" i="21"/>
  <c r="G199" i="21"/>
  <c r="H199" i="21" s="1"/>
  <c r="D199" i="21"/>
  <c r="B199" i="21"/>
  <c r="G198" i="21"/>
  <c r="I198" i="21" s="1"/>
  <c r="D198" i="21"/>
  <c r="B198" i="21"/>
  <c r="G197" i="21"/>
  <c r="H197" i="21" s="1"/>
  <c r="D197" i="21"/>
  <c r="B197" i="21"/>
  <c r="G196" i="21"/>
  <c r="I196" i="21" s="1"/>
  <c r="D196" i="21"/>
  <c r="B196" i="21"/>
  <c r="G195" i="21"/>
  <c r="D195" i="21"/>
  <c r="B195" i="21"/>
  <c r="G194" i="21"/>
  <c r="I194" i="21" s="1"/>
  <c r="D194" i="21"/>
  <c r="B194" i="21"/>
  <c r="G193" i="21"/>
  <c r="D193" i="21"/>
  <c r="B193" i="21"/>
  <c r="I192" i="21"/>
  <c r="G192" i="21"/>
  <c r="H192" i="21" s="1"/>
  <c r="D192" i="21"/>
  <c r="B192" i="21"/>
  <c r="G191" i="21"/>
  <c r="D191" i="21"/>
  <c r="B191" i="21"/>
  <c r="G190" i="21"/>
  <c r="I190" i="21" s="1"/>
  <c r="D190" i="21"/>
  <c r="B190" i="21"/>
  <c r="I189" i="21"/>
  <c r="H189" i="21"/>
  <c r="G189" i="21"/>
  <c r="D189" i="21"/>
  <c r="B189" i="21"/>
  <c r="I188" i="21"/>
  <c r="G188" i="21"/>
  <c r="D188" i="21"/>
  <c r="H188" i="21" s="1"/>
  <c r="B188" i="21"/>
  <c r="G187" i="21"/>
  <c r="D187" i="21"/>
  <c r="B187" i="21"/>
  <c r="G186" i="21"/>
  <c r="I186" i="21" s="1"/>
  <c r="D186" i="21"/>
  <c r="B186" i="21"/>
  <c r="G185" i="21"/>
  <c r="D185" i="21"/>
  <c r="B185" i="21"/>
  <c r="G184" i="21"/>
  <c r="I184" i="21" s="1"/>
  <c r="D184" i="21"/>
  <c r="B184" i="21"/>
  <c r="G183" i="21"/>
  <c r="I183" i="21" s="1"/>
  <c r="D183" i="21"/>
  <c r="B183" i="21"/>
  <c r="G182" i="21"/>
  <c r="I182" i="21" s="1"/>
  <c r="D182" i="21"/>
  <c r="B182" i="21"/>
  <c r="G181" i="21"/>
  <c r="H181" i="21" s="1"/>
  <c r="D181" i="21"/>
  <c r="B181" i="21"/>
  <c r="G180" i="21"/>
  <c r="I180" i="21" s="1"/>
  <c r="D180" i="21"/>
  <c r="B180" i="21"/>
  <c r="G179" i="21"/>
  <c r="D179" i="21"/>
  <c r="B179" i="21"/>
  <c r="G178" i="21"/>
  <c r="I178" i="21" s="1"/>
  <c r="D178" i="21"/>
  <c r="B178" i="21"/>
  <c r="G177" i="21"/>
  <c r="D177" i="21"/>
  <c r="B177" i="21"/>
  <c r="I176" i="21"/>
  <c r="G176" i="21"/>
  <c r="H176" i="21" s="1"/>
  <c r="D176" i="21"/>
  <c r="B176" i="21"/>
  <c r="G175" i="21"/>
  <c r="D175" i="21"/>
  <c r="B175" i="21"/>
  <c r="G174" i="21"/>
  <c r="I174" i="21" s="1"/>
  <c r="D174" i="21"/>
  <c r="B174" i="21"/>
  <c r="I173" i="21"/>
  <c r="H173" i="21"/>
  <c r="G173" i="21"/>
  <c r="D173" i="21"/>
  <c r="B173" i="21"/>
  <c r="I172" i="21"/>
  <c r="G172" i="21"/>
  <c r="D172" i="21"/>
  <c r="H172" i="21" s="1"/>
  <c r="B172" i="21"/>
  <c r="G171" i="21"/>
  <c r="D171" i="21"/>
  <c r="B171" i="21"/>
  <c r="G170" i="21"/>
  <c r="I170" i="21" s="1"/>
  <c r="D170" i="21"/>
  <c r="B170" i="21"/>
  <c r="G169" i="21"/>
  <c r="D169" i="21"/>
  <c r="B169" i="21"/>
  <c r="G168" i="21"/>
  <c r="I168" i="21" s="1"/>
  <c r="D168" i="21"/>
  <c r="B168" i="21"/>
  <c r="G167" i="21"/>
  <c r="D167" i="21"/>
  <c r="B167" i="21"/>
  <c r="G166" i="21"/>
  <c r="I166" i="21" s="1"/>
  <c r="D166" i="21"/>
  <c r="B166" i="21"/>
  <c r="I165" i="21"/>
  <c r="G165" i="21"/>
  <c r="H165" i="21" s="1"/>
  <c r="D165" i="21"/>
  <c r="B165" i="21"/>
  <c r="G164" i="21"/>
  <c r="I164" i="21" s="1"/>
  <c r="D164" i="21"/>
  <c r="H164" i="21" s="1"/>
  <c r="B164" i="21"/>
  <c r="G163" i="21"/>
  <c r="D163" i="21"/>
  <c r="B163" i="21"/>
  <c r="G162" i="21"/>
  <c r="D162" i="21"/>
  <c r="B162" i="21"/>
  <c r="G161" i="21"/>
  <c r="I161" i="21" s="1"/>
  <c r="D161" i="21"/>
  <c r="B161" i="21"/>
  <c r="G160" i="21"/>
  <c r="H160" i="21" s="1"/>
  <c r="D160" i="21"/>
  <c r="B160" i="21"/>
  <c r="G159" i="21"/>
  <c r="D159" i="21"/>
  <c r="B159" i="21"/>
  <c r="G158" i="21"/>
  <c r="I158" i="21" s="1"/>
  <c r="D158" i="21"/>
  <c r="B158" i="21"/>
  <c r="G157" i="21"/>
  <c r="I157" i="21" s="1"/>
  <c r="D157" i="21"/>
  <c r="B157" i="21"/>
  <c r="G156" i="21"/>
  <c r="I156" i="21" s="1"/>
  <c r="D156" i="21"/>
  <c r="H156" i="21" s="1"/>
  <c r="B156" i="21"/>
  <c r="G155" i="21"/>
  <c r="D155" i="21"/>
  <c r="B155" i="21"/>
  <c r="G154" i="21"/>
  <c r="D154" i="21"/>
  <c r="B154" i="21"/>
  <c r="G153" i="21"/>
  <c r="I153" i="21" s="1"/>
  <c r="D153" i="21"/>
  <c r="B153" i="21"/>
  <c r="I152" i="21"/>
  <c r="H152" i="21"/>
  <c r="G152" i="21"/>
  <c r="D152" i="21"/>
  <c r="B152" i="21"/>
  <c r="G151" i="21"/>
  <c r="H151" i="21" s="1"/>
  <c r="D151" i="21"/>
  <c r="B151" i="21"/>
  <c r="G150" i="21"/>
  <c r="I150" i="21" s="1"/>
  <c r="D150" i="21"/>
  <c r="B150" i="21"/>
  <c r="G149" i="21"/>
  <c r="H149" i="21" s="1"/>
  <c r="D149" i="21"/>
  <c r="B149" i="21"/>
  <c r="G148" i="21"/>
  <c r="I148" i="21" s="1"/>
  <c r="D148" i="21"/>
  <c r="B148" i="21"/>
  <c r="G147" i="21"/>
  <c r="D147" i="21"/>
  <c r="B147" i="21"/>
  <c r="G146" i="21"/>
  <c r="D146" i="21"/>
  <c r="B146" i="21"/>
  <c r="G145" i="21"/>
  <c r="I145" i="21" s="1"/>
  <c r="D145" i="21"/>
  <c r="B145" i="21"/>
  <c r="I144" i="21"/>
  <c r="G144" i="21"/>
  <c r="H144" i="21" s="1"/>
  <c r="D144" i="21"/>
  <c r="B144" i="21"/>
  <c r="G143" i="21"/>
  <c r="D143" i="21"/>
  <c r="B143" i="21"/>
  <c r="G142" i="21"/>
  <c r="I142" i="21" s="1"/>
  <c r="D142" i="21"/>
  <c r="B142" i="21"/>
  <c r="I141" i="21"/>
  <c r="H141" i="21"/>
  <c r="G141" i="21"/>
  <c r="D141" i="21"/>
  <c r="B141" i="21"/>
  <c r="I140" i="21"/>
  <c r="G140" i="21"/>
  <c r="D140" i="21"/>
  <c r="H140" i="21" s="1"/>
  <c r="B140" i="21"/>
  <c r="G139" i="21"/>
  <c r="D139" i="21"/>
  <c r="B139" i="21"/>
  <c r="G138" i="21"/>
  <c r="D138" i="21"/>
  <c r="B138" i="21"/>
  <c r="G137" i="21"/>
  <c r="I137" i="21" s="1"/>
  <c r="D137" i="21"/>
  <c r="B137" i="21"/>
  <c r="G136" i="21"/>
  <c r="I136" i="21" s="1"/>
  <c r="D136" i="21"/>
  <c r="B136" i="21"/>
  <c r="G135" i="21"/>
  <c r="D135" i="21"/>
  <c r="B135" i="21"/>
  <c r="G134" i="21"/>
  <c r="I134" i="21" s="1"/>
  <c r="D134" i="21"/>
  <c r="B134" i="21"/>
  <c r="I133" i="21"/>
  <c r="G133" i="21"/>
  <c r="H133" i="21" s="1"/>
  <c r="D133" i="21"/>
  <c r="B133" i="21"/>
  <c r="G132" i="21"/>
  <c r="I132" i="21" s="1"/>
  <c r="D132" i="21"/>
  <c r="H132" i="21" s="1"/>
  <c r="B132" i="21"/>
  <c r="G131" i="21"/>
  <c r="D131" i="21"/>
  <c r="B131" i="21"/>
  <c r="G130" i="21"/>
  <c r="D130" i="21"/>
  <c r="B130" i="21"/>
  <c r="G129" i="21"/>
  <c r="I129" i="21" s="1"/>
  <c r="D129" i="21"/>
  <c r="B129" i="21"/>
  <c r="G128" i="21"/>
  <c r="H128" i="21" s="1"/>
  <c r="D128" i="21"/>
  <c r="B128" i="21"/>
  <c r="G127" i="21"/>
  <c r="D127" i="21"/>
  <c r="B127" i="21"/>
  <c r="G126" i="21"/>
  <c r="I126" i="21" s="1"/>
  <c r="D126" i="21"/>
  <c r="B126" i="21"/>
  <c r="G125" i="21"/>
  <c r="I125" i="21" s="1"/>
  <c r="D125" i="21"/>
  <c r="B125" i="21"/>
  <c r="G124" i="21"/>
  <c r="I124" i="21" s="1"/>
  <c r="D124" i="21"/>
  <c r="H124" i="21" s="1"/>
  <c r="B124" i="21"/>
  <c r="G123" i="21"/>
  <c r="D123" i="21"/>
  <c r="B123" i="21"/>
  <c r="G122" i="21"/>
  <c r="D122" i="21"/>
  <c r="B122" i="21"/>
  <c r="G121" i="21"/>
  <c r="I121" i="21" s="1"/>
  <c r="D121" i="21"/>
  <c r="B121" i="21"/>
  <c r="I120" i="21"/>
  <c r="H120" i="21"/>
  <c r="G120" i="21"/>
  <c r="D120" i="21"/>
  <c r="B120" i="21"/>
  <c r="G119" i="21"/>
  <c r="H119" i="21" s="1"/>
  <c r="D119" i="21"/>
  <c r="B119" i="21"/>
  <c r="G118" i="21"/>
  <c r="I118" i="21" s="1"/>
  <c r="D118" i="21"/>
  <c r="B118" i="21"/>
  <c r="G117" i="21"/>
  <c r="I117" i="21" s="1"/>
  <c r="D117" i="21"/>
  <c r="B117" i="21"/>
  <c r="G116" i="21"/>
  <c r="I116" i="21" s="1"/>
  <c r="D116" i="21"/>
  <c r="B116" i="21"/>
  <c r="G115" i="21"/>
  <c r="D115" i="21"/>
  <c r="B115" i="21"/>
  <c r="G114" i="21"/>
  <c r="D114" i="21"/>
  <c r="B114" i="21"/>
  <c r="G113" i="21"/>
  <c r="I113" i="21" s="1"/>
  <c r="D113" i="21"/>
  <c r="B113" i="21"/>
  <c r="G112" i="21"/>
  <c r="I112" i="21" s="1"/>
  <c r="D112" i="21"/>
  <c r="B112" i="21"/>
  <c r="I111" i="21"/>
  <c r="H111" i="21"/>
  <c r="G111" i="21"/>
  <c r="D111" i="21"/>
  <c r="B111" i="21"/>
  <c r="G110" i="21"/>
  <c r="H110" i="21" s="1"/>
  <c r="D110" i="21"/>
  <c r="B110" i="21"/>
  <c r="G109" i="21"/>
  <c r="I109" i="21" s="1"/>
  <c r="D109" i="21"/>
  <c r="B109" i="21"/>
  <c r="G108" i="21"/>
  <c r="I108" i="21" s="1"/>
  <c r="D108" i="21"/>
  <c r="B108" i="21"/>
  <c r="G107" i="21"/>
  <c r="I107" i="21" s="1"/>
  <c r="D107" i="21"/>
  <c r="B107" i="21"/>
  <c r="G106" i="21"/>
  <c r="D106" i="21"/>
  <c r="B106" i="21"/>
  <c r="G105" i="21"/>
  <c r="I105" i="21" s="1"/>
  <c r="D105" i="21"/>
  <c r="B105" i="21"/>
  <c r="G104" i="21"/>
  <c r="I104" i="21" s="1"/>
  <c r="D104" i="21"/>
  <c r="B104" i="21"/>
  <c r="I103" i="21"/>
  <c r="G103" i="21"/>
  <c r="H103" i="21" s="1"/>
  <c r="D103" i="21"/>
  <c r="B103" i="21"/>
  <c r="G102" i="21"/>
  <c r="D102" i="21"/>
  <c r="B102" i="21"/>
  <c r="G101" i="21"/>
  <c r="I101" i="21" s="1"/>
  <c r="D101" i="21"/>
  <c r="B101" i="21"/>
  <c r="I100" i="21"/>
  <c r="H100" i="21"/>
  <c r="G100" i="21"/>
  <c r="D100" i="21"/>
  <c r="B100" i="21"/>
  <c r="I99" i="21"/>
  <c r="G99" i="21"/>
  <c r="D99" i="21"/>
  <c r="H99" i="21" s="1"/>
  <c r="B99" i="21"/>
  <c r="G98" i="21"/>
  <c r="D98" i="21"/>
  <c r="B98" i="21"/>
  <c r="G97" i="21"/>
  <c r="I97" i="21" s="1"/>
  <c r="D97" i="21"/>
  <c r="B97" i="21"/>
  <c r="G96" i="21"/>
  <c r="I96" i="21" s="1"/>
  <c r="D96" i="21"/>
  <c r="B96" i="21"/>
  <c r="G95" i="21"/>
  <c r="I95" i="21" s="1"/>
  <c r="D95" i="21"/>
  <c r="B95" i="21"/>
  <c r="G94" i="21"/>
  <c r="D94" i="21"/>
  <c r="B94" i="21"/>
  <c r="G93" i="21"/>
  <c r="I93" i="21" s="1"/>
  <c r="D93" i="21"/>
  <c r="B93" i="21"/>
  <c r="I92" i="21"/>
  <c r="G92" i="21"/>
  <c r="H92" i="21" s="1"/>
  <c r="D92" i="21"/>
  <c r="B92" i="21"/>
  <c r="G91" i="21"/>
  <c r="I91" i="21" s="1"/>
  <c r="D91" i="21"/>
  <c r="H91" i="21" s="1"/>
  <c r="B91" i="21"/>
  <c r="G90" i="21"/>
  <c r="D90" i="21"/>
  <c r="B90" i="21"/>
  <c r="G89" i="21"/>
  <c r="I89" i="21" s="1"/>
  <c r="D89" i="21"/>
  <c r="B89" i="21"/>
  <c r="G88" i="21"/>
  <c r="I88" i="21" s="1"/>
  <c r="D88" i="21"/>
  <c r="B88" i="21"/>
  <c r="G87" i="21"/>
  <c r="H87" i="21" s="1"/>
  <c r="D87" i="21"/>
  <c r="B87" i="21"/>
  <c r="G86" i="21"/>
  <c r="D86" i="21"/>
  <c r="B86" i="21"/>
  <c r="G85" i="21"/>
  <c r="I85" i="21" s="1"/>
  <c r="D85" i="21"/>
  <c r="B85" i="21"/>
  <c r="G84" i="21"/>
  <c r="I84" i="21" s="1"/>
  <c r="D84" i="21"/>
  <c r="B84" i="21"/>
  <c r="G83" i="21"/>
  <c r="I83" i="21" s="1"/>
  <c r="D83" i="21"/>
  <c r="H83" i="21" s="1"/>
  <c r="B83" i="21"/>
  <c r="G82" i="21"/>
  <c r="D82" i="21"/>
  <c r="B82" i="21"/>
  <c r="G81" i="21"/>
  <c r="I81" i="21" s="1"/>
  <c r="D81" i="21"/>
  <c r="B81" i="21"/>
  <c r="G80" i="21"/>
  <c r="I80" i="21" s="1"/>
  <c r="D80" i="21"/>
  <c r="B80" i="21"/>
  <c r="I79" i="21"/>
  <c r="H79" i="21"/>
  <c r="G79" i="21"/>
  <c r="D79" i="21"/>
  <c r="B79" i="21"/>
  <c r="G78" i="21"/>
  <c r="H78" i="21" s="1"/>
  <c r="D78" i="21"/>
  <c r="B78" i="21"/>
  <c r="G77" i="21"/>
  <c r="I77" i="21" s="1"/>
  <c r="D77" i="21"/>
  <c r="B77" i="21"/>
  <c r="G76" i="21"/>
  <c r="H76" i="21" s="1"/>
  <c r="D76" i="21"/>
  <c r="B76" i="21"/>
  <c r="G75" i="21"/>
  <c r="I75" i="21" s="1"/>
  <c r="D75" i="21"/>
  <c r="B75" i="21"/>
  <c r="G74" i="21"/>
  <c r="D74" i="21"/>
  <c r="B74" i="21"/>
  <c r="G73" i="21"/>
  <c r="I73" i="21" s="1"/>
  <c r="D73" i="21"/>
  <c r="B73" i="21"/>
  <c r="G72" i="21"/>
  <c r="I72" i="21" s="1"/>
  <c r="D72" i="21"/>
  <c r="B72" i="21"/>
  <c r="I71" i="21"/>
  <c r="G71" i="21"/>
  <c r="H71" i="21" s="1"/>
  <c r="D71" i="21"/>
  <c r="B71" i="21"/>
  <c r="G70" i="21"/>
  <c r="D70" i="21"/>
  <c r="B70" i="21"/>
  <c r="G69" i="21"/>
  <c r="I69" i="21" s="1"/>
  <c r="D69" i="21"/>
  <c r="B69" i="21"/>
  <c r="I68" i="21"/>
  <c r="H68" i="21"/>
  <c r="G68" i="21"/>
  <c r="D68" i="21"/>
  <c r="B68" i="21"/>
  <c r="I67" i="21"/>
  <c r="G67" i="21"/>
  <c r="D67" i="21"/>
  <c r="H67" i="21" s="1"/>
  <c r="B67" i="21"/>
  <c r="G66" i="21"/>
  <c r="D66" i="21"/>
  <c r="B66" i="21"/>
  <c r="G65" i="21"/>
  <c r="I65" i="21" s="1"/>
  <c r="D65" i="21"/>
  <c r="B65" i="21"/>
  <c r="G64" i="21"/>
  <c r="I64" i="21" s="1"/>
  <c r="D64" i="21"/>
  <c r="B64" i="21"/>
  <c r="G63" i="21"/>
  <c r="I63" i="21" s="1"/>
  <c r="D63" i="21"/>
  <c r="B63" i="21"/>
  <c r="G62" i="21"/>
  <c r="D62" i="21"/>
  <c r="B62" i="21"/>
  <c r="G61" i="21"/>
  <c r="I61" i="21" s="1"/>
  <c r="D61" i="21"/>
  <c r="B61" i="21"/>
  <c r="I60" i="21"/>
  <c r="G60" i="21"/>
  <c r="H60" i="21" s="1"/>
  <c r="D60" i="21"/>
  <c r="B60" i="21"/>
  <c r="G59" i="21"/>
  <c r="I59" i="21" s="1"/>
  <c r="D59" i="21"/>
  <c r="H59" i="21" s="1"/>
  <c r="B59" i="21"/>
  <c r="G58" i="21"/>
  <c r="D58" i="21"/>
  <c r="B58" i="21"/>
  <c r="G57" i="21"/>
  <c r="I57" i="21" s="1"/>
  <c r="D57" i="21"/>
  <c r="B57" i="21"/>
  <c r="G56" i="21"/>
  <c r="I56" i="21" s="1"/>
  <c r="D56" i="21"/>
  <c r="B56" i="21"/>
  <c r="G55" i="21"/>
  <c r="I55" i="21" s="1"/>
  <c r="D55" i="21"/>
  <c r="B55" i="21"/>
  <c r="G54" i="21"/>
  <c r="D54" i="21"/>
  <c r="B54" i="21"/>
  <c r="G53" i="21"/>
  <c r="I53" i="21" s="1"/>
  <c r="D53" i="21"/>
  <c r="B53" i="21"/>
  <c r="G52" i="21"/>
  <c r="I52" i="21" s="1"/>
  <c r="D52" i="21"/>
  <c r="B52" i="21"/>
  <c r="G51" i="21"/>
  <c r="I51" i="21" s="1"/>
  <c r="D51" i="21"/>
  <c r="H51" i="21" s="1"/>
  <c r="B51" i="21"/>
  <c r="G50" i="21"/>
  <c r="D50" i="21"/>
  <c r="B50" i="21"/>
  <c r="G49" i="21"/>
  <c r="I49" i="21" s="1"/>
  <c r="D49" i="21"/>
  <c r="B49" i="21"/>
  <c r="G48" i="21"/>
  <c r="I48" i="21" s="1"/>
  <c r="D48" i="21"/>
  <c r="B48" i="21"/>
  <c r="I47" i="21"/>
  <c r="H47" i="21"/>
  <c r="G47" i="21"/>
  <c r="D47" i="21"/>
  <c r="B47" i="21"/>
  <c r="G46" i="21"/>
  <c r="H46" i="21" s="1"/>
  <c r="D46" i="21"/>
  <c r="B46" i="21"/>
  <c r="G45" i="21"/>
  <c r="I45" i="21" s="1"/>
  <c r="D45" i="21"/>
  <c r="B45" i="21"/>
  <c r="G44" i="21"/>
  <c r="H44" i="21" s="1"/>
  <c r="D44" i="21"/>
  <c r="B44" i="21"/>
  <c r="G43" i="21"/>
  <c r="I43" i="21" s="1"/>
  <c r="D43" i="21"/>
  <c r="B43" i="21"/>
  <c r="G42" i="21"/>
  <c r="D42" i="21"/>
  <c r="B42" i="21"/>
  <c r="G41" i="21"/>
  <c r="I41" i="21" s="1"/>
  <c r="D41" i="21"/>
  <c r="B41" i="21"/>
  <c r="G40" i="21"/>
  <c r="I40" i="21" s="1"/>
  <c r="D40" i="21"/>
  <c r="B40" i="21"/>
  <c r="I39" i="21"/>
  <c r="G39" i="21"/>
  <c r="H39" i="21" s="1"/>
  <c r="D39" i="21"/>
  <c r="B39" i="21"/>
  <c r="G38" i="21"/>
  <c r="D38" i="21"/>
  <c r="B38" i="21"/>
  <c r="G37" i="21"/>
  <c r="I37" i="21" s="1"/>
  <c r="D37" i="21"/>
  <c r="B37" i="21"/>
  <c r="I36" i="21"/>
  <c r="H36" i="21"/>
  <c r="G36" i="21"/>
  <c r="D36" i="21"/>
  <c r="B36" i="21"/>
  <c r="I35" i="21"/>
  <c r="G35" i="21"/>
  <c r="D35" i="21"/>
  <c r="H35" i="21" s="1"/>
  <c r="B35" i="21"/>
  <c r="G34" i="21"/>
  <c r="D34" i="21"/>
  <c r="B34" i="21"/>
  <c r="G33" i="21"/>
  <c r="I33" i="21" s="1"/>
  <c r="D33" i="21"/>
  <c r="B33" i="21"/>
  <c r="G32" i="21"/>
  <c r="I32" i="21" s="1"/>
  <c r="D32" i="21"/>
  <c r="B32" i="21"/>
  <c r="G31" i="21"/>
  <c r="I31" i="21" s="1"/>
  <c r="D31" i="21"/>
  <c r="B31" i="21"/>
  <c r="G30" i="21"/>
  <c r="D30" i="21"/>
  <c r="B30" i="21"/>
  <c r="G29" i="21"/>
  <c r="I29" i="21" s="1"/>
  <c r="D29" i="21"/>
  <c r="B29" i="21"/>
  <c r="I28" i="21"/>
  <c r="G28" i="21"/>
  <c r="H28" i="21" s="1"/>
  <c r="D28" i="21"/>
  <c r="B28" i="21"/>
  <c r="G27" i="21"/>
  <c r="I27" i="21" s="1"/>
  <c r="D27" i="21"/>
  <c r="H27" i="21" s="1"/>
  <c r="B27" i="21"/>
  <c r="G26" i="21"/>
  <c r="D26" i="21"/>
  <c r="B26" i="21"/>
  <c r="G25" i="21"/>
  <c r="I25" i="21" s="1"/>
  <c r="D25" i="21"/>
  <c r="B25" i="21"/>
  <c r="G24" i="21"/>
  <c r="I24" i="21" s="1"/>
  <c r="D24" i="21"/>
  <c r="B24" i="21"/>
  <c r="G23" i="21"/>
  <c r="H23" i="21" s="1"/>
  <c r="D23" i="21"/>
  <c r="B23" i="21"/>
  <c r="G22" i="21"/>
  <c r="D22" i="21"/>
  <c r="B22" i="21"/>
  <c r="G21" i="21"/>
  <c r="I21" i="21" s="1"/>
  <c r="D21" i="21"/>
  <c r="B21" i="21"/>
  <c r="G20" i="21"/>
  <c r="I20" i="21" s="1"/>
  <c r="D20" i="21"/>
  <c r="B20" i="21"/>
  <c r="G19" i="21"/>
  <c r="I19" i="21" s="1"/>
  <c r="D19" i="21"/>
  <c r="H19" i="21" s="1"/>
  <c r="B19" i="21"/>
  <c r="G18" i="21"/>
  <c r="D18" i="21"/>
  <c r="B18" i="21"/>
  <c r="G17" i="21"/>
  <c r="I17" i="21" s="1"/>
  <c r="D17" i="21"/>
  <c r="B17" i="21"/>
  <c r="G16" i="21"/>
  <c r="I16" i="21" s="1"/>
  <c r="D16" i="21"/>
  <c r="B16" i="21"/>
  <c r="I15" i="21"/>
  <c r="H15" i="21"/>
  <c r="G15" i="21"/>
  <c r="D15" i="21"/>
  <c r="B15" i="21"/>
  <c r="G14" i="21"/>
  <c r="H14" i="21" s="1"/>
  <c r="D14" i="21"/>
  <c r="B14" i="21"/>
  <c r="G13" i="21"/>
  <c r="I13" i="21" s="1"/>
  <c r="D13" i="21"/>
  <c r="B13" i="21"/>
  <c r="G12" i="21"/>
  <c r="I12" i="21" s="1"/>
  <c r="D12" i="21"/>
  <c r="B12" i="21"/>
  <c r="G11" i="21"/>
  <c r="I11" i="21" s="1"/>
  <c r="D11" i="21"/>
  <c r="B11" i="21"/>
  <c r="G10" i="21"/>
  <c r="D10" i="21"/>
  <c r="B10" i="21"/>
  <c r="G9" i="21"/>
  <c r="I9" i="21" s="1"/>
  <c r="D9" i="21"/>
  <c r="B9" i="21"/>
  <c r="G8" i="21"/>
  <c r="I8" i="21" s="1"/>
  <c r="D8" i="21"/>
  <c r="B8" i="21"/>
  <c r="I7" i="21"/>
  <c r="G7" i="21"/>
  <c r="H7" i="21" s="1"/>
  <c r="D7" i="21"/>
  <c r="B7" i="21"/>
  <c r="G6" i="21"/>
  <c r="D6" i="21"/>
  <c r="B6" i="21"/>
  <c r="G5" i="21"/>
  <c r="I5" i="21" s="1"/>
  <c r="D5" i="21"/>
  <c r="B5" i="21"/>
  <c r="I4" i="21"/>
  <c r="H4" i="21"/>
  <c r="G4" i="21"/>
  <c r="D4" i="21"/>
  <c r="B4" i="21"/>
  <c r="I3" i="21"/>
  <c r="G3" i="21"/>
  <c r="D3" i="21"/>
  <c r="H3" i="21" s="1"/>
  <c r="B3" i="21"/>
  <c r="G2" i="21"/>
  <c r="D2" i="21"/>
  <c r="B2" i="21"/>
  <c r="H12" i="21" l="1"/>
  <c r="H54" i="21"/>
  <c r="H55" i="21"/>
  <c r="H86" i="21"/>
  <c r="H108" i="21"/>
  <c r="H117" i="21"/>
  <c r="H207" i="21"/>
  <c r="H224" i="21"/>
  <c r="H271" i="21"/>
  <c r="H272" i="21"/>
  <c r="H20" i="21"/>
  <c r="I23" i="21"/>
  <c r="H30" i="21"/>
  <c r="H31" i="21"/>
  <c r="I44" i="21"/>
  <c r="H52" i="21"/>
  <c r="H62" i="21"/>
  <c r="H63" i="21"/>
  <c r="I76" i="21"/>
  <c r="H84" i="21"/>
  <c r="I87" i="21"/>
  <c r="H94" i="21"/>
  <c r="H95" i="21"/>
  <c r="H125" i="21"/>
  <c r="I128" i="21"/>
  <c r="H135" i="21"/>
  <c r="H136" i="21"/>
  <c r="I149" i="21"/>
  <c r="H157" i="21"/>
  <c r="I160" i="21"/>
  <c r="H167" i="21"/>
  <c r="H168" i="21"/>
  <c r="I181" i="21"/>
  <c r="H182" i="21"/>
  <c r="H184" i="21"/>
  <c r="I197" i="21"/>
  <c r="H205" i="21"/>
  <c r="I208" i="21"/>
  <c r="H221" i="21"/>
  <c r="H231" i="21"/>
  <c r="H232" i="21"/>
  <c r="I245" i="21"/>
  <c r="H246" i="21"/>
  <c r="H248" i="21"/>
  <c r="I261" i="21"/>
  <c r="H269" i="21"/>
  <c r="H22" i="21"/>
  <c r="H127" i="21"/>
  <c r="H159" i="21"/>
  <c r="H183" i="21"/>
  <c r="H223" i="21"/>
  <c r="H247" i="21"/>
  <c r="H6" i="21"/>
  <c r="H11" i="21"/>
  <c r="H38" i="21"/>
  <c r="H43" i="21"/>
  <c r="H70" i="21"/>
  <c r="H75" i="21"/>
  <c r="H102" i="21"/>
  <c r="H107" i="21"/>
  <c r="H116" i="21"/>
  <c r="H143" i="21"/>
  <c r="H148" i="21"/>
  <c r="H175" i="21"/>
  <c r="H180" i="21"/>
  <c r="H191" i="21"/>
  <c r="H196" i="21"/>
  <c r="H215" i="21"/>
  <c r="H239" i="21"/>
  <c r="H244" i="21"/>
  <c r="H255" i="21"/>
  <c r="H260" i="21"/>
  <c r="H279" i="21"/>
  <c r="I185" i="21"/>
  <c r="H185" i="21"/>
  <c r="I217" i="21"/>
  <c r="H217" i="21"/>
  <c r="I249" i="21"/>
  <c r="H249" i="21"/>
  <c r="I281" i="21"/>
  <c r="H281" i="21"/>
  <c r="H5" i="21"/>
  <c r="I6" i="21"/>
  <c r="H13" i="21"/>
  <c r="I14" i="21"/>
  <c r="H21" i="21"/>
  <c r="I22" i="21"/>
  <c r="H29" i="21"/>
  <c r="I30" i="21"/>
  <c r="H37" i="21"/>
  <c r="I38" i="21"/>
  <c r="H45" i="21"/>
  <c r="I46" i="21"/>
  <c r="H53" i="21"/>
  <c r="I54" i="21"/>
  <c r="H61" i="21"/>
  <c r="I62" i="21"/>
  <c r="H69" i="21"/>
  <c r="I70" i="21"/>
  <c r="H77" i="21"/>
  <c r="I78" i="21"/>
  <c r="H85" i="21"/>
  <c r="I86" i="21"/>
  <c r="H93" i="21"/>
  <c r="I94" i="21"/>
  <c r="H101" i="21"/>
  <c r="I102" i="21"/>
  <c r="H109" i="21"/>
  <c r="I110" i="21"/>
  <c r="H115" i="21"/>
  <c r="I115" i="21"/>
  <c r="H123" i="21"/>
  <c r="I123" i="21"/>
  <c r="H131" i="21"/>
  <c r="I131" i="21"/>
  <c r="H139" i="21"/>
  <c r="I139" i="21"/>
  <c r="H147" i="21"/>
  <c r="I147" i="21"/>
  <c r="H155" i="21"/>
  <c r="I155" i="21"/>
  <c r="H163" i="21"/>
  <c r="I163" i="21"/>
  <c r="H174" i="21"/>
  <c r="I175" i="21"/>
  <c r="I177" i="21"/>
  <c r="H177" i="21"/>
  <c r="H206" i="21"/>
  <c r="I207" i="21"/>
  <c r="I209" i="21"/>
  <c r="H209" i="21"/>
  <c r="H238" i="21"/>
  <c r="I239" i="21"/>
  <c r="I241" i="21"/>
  <c r="H241" i="21"/>
  <c r="H270" i="21"/>
  <c r="I271" i="21"/>
  <c r="I273" i="21"/>
  <c r="H273" i="21"/>
  <c r="H2" i="21"/>
  <c r="H8" i="21"/>
  <c r="H10" i="21"/>
  <c r="H16" i="21"/>
  <c r="H18" i="21"/>
  <c r="H24" i="21"/>
  <c r="H26" i="21"/>
  <c r="H32" i="21"/>
  <c r="H34" i="21"/>
  <c r="H40" i="21"/>
  <c r="H42" i="21"/>
  <c r="H48" i="21"/>
  <c r="H50" i="21"/>
  <c r="H56" i="21"/>
  <c r="H58" i="21"/>
  <c r="H64" i="21"/>
  <c r="H66" i="21"/>
  <c r="H72" i="21"/>
  <c r="H74" i="21"/>
  <c r="H80" i="21"/>
  <c r="H82" i="21"/>
  <c r="H88" i="21"/>
  <c r="H90" i="21"/>
  <c r="H96" i="21"/>
  <c r="H98" i="21"/>
  <c r="H104" i="21"/>
  <c r="H106" i="21"/>
  <c r="H112" i="21"/>
  <c r="I114" i="21"/>
  <c r="H114" i="21"/>
  <c r="H118" i="21"/>
  <c r="I119" i="21"/>
  <c r="I122" i="21"/>
  <c r="H122" i="21"/>
  <c r="H126" i="21"/>
  <c r="I127" i="21"/>
  <c r="I130" i="21"/>
  <c r="H130" i="21"/>
  <c r="H134" i="21"/>
  <c r="I135" i="21"/>
  <c r="I138" i="21"/>
  <c r="H138" i="21"/>
  <c r="H142" i="21"/>
  <c r="I143" i="21"/>
  <c r="I146" i="21"/>
  <c r="H146" i="21"/>
  <c r="H150" i="21"/>
  <c r="I151" i="21"/>
  <c r="I154" i="21"/>
  <c r="H154" i="21"/>
  <c r="H158" i="21"/>
  <c r="I159" i="21"/>
  <c r="I162" i="21"/>
  <c r="H162" i="21"/>
  <c r="H166" i="21"/>
  <c r="I167" i="21"/>
  <c r="I169" i="21"/>
  <c r="H169" i="21"/>
  <c r="H198" i="21"/>
  <c r="I199" i="21"/>
  <c r="I201" i="21"/>
  <c r="H201" i="21"/>
  <c r="H230" i="21"/>
  <c r="I231" i="21"/>
  <c r="I233" i="21"/>
  <c r="H233" i="21"/>
  <c r="H262" i="21"/>
  <c r="I263" i="21"/>
  <c r="I265" i="21"/>
  <c r="H265" i="21"/>
  <c r="I2" i="21"/>
  <c r="H9" i="21"/>
  <c r="I10" i="21"/>
  <c r="H17" i="21"/>
  <c r="I18" i="21"/>
  <c r="H25" i="21"/>
  <c r="I26" i="21"/>
  <c r="H33" i="21"/>
  <c r="I34" i="21"/>
  <c r="H41" i="21"/>
  <c r="I42" i="21"/>
  <c r="H49" i="21"/>
  <c r="I50" i="21"/>
  <c r="H57" i="21"/>
  <c r="I58" i="21"/>
  <c r="H65" i="21"/>
  <c r="I66" i="21"/>
  <c r="H73" i="21"/>
  <c r="I74" i="21"/>
  <c r="H81" i="21"/>
  <c r="I82" i="21"/>
  <c r="H89" i="21"/>
  <c r="I90" i="21"/>
  <c r="H97" i="21"/>
  <c r="I98" i="21"/>
  <c r="H105" i="21"/>
  <c r="I106" i="21"/>
  <c r="H113" i="21"/>
  <c r="H121" i="21"/>
  <c r="H129" i="21"/>
  <c r="H137" i="21"/>
  <c r="H145" i="21"/>
  <c r="H153" i="21"/>
  <c r="H161" i="21"/>
  <c r="H190" i="21"/>
  <c r="I191" i="21"/>
  <c r="I193" i="21"/>
  <c r="H193" i="21"/>
  <c r="H222" i="21"/>
  <c r="I223" i="21"/>
  <c r="I225" i="21"/>
  <c r="H225" i="21"/>
  <c r="H254" i="21"/>
  <c r="I255" i="21"/>
  <c r="I257" i="21"/>
  <c r="H257" i="21"/>
  <c r="H171" i="21"/>
  <c r="H179" i="21"/>
  <c r="H187" i="21"/>
  <c r="H195" i="21"/>
  <c r="H203" i="21"/>
  <c r="H211" i="21"/>
  <c r="H219" i="21"/>
  <c r="H227" i="21"/>
  <c r="H235" i="21"/>
  <c r="H243" i="21"/>
  <c r="H251" i="21"/>
  <c r="H259" i="21"/>
  <c r="H267" i="21"/>
  <c r="H275" i="21"/>
  <c r="H170" i="21"/>
  <c r="I171" i="21"/>
  <c r="H178" i="21"/>
  <c r="I179" i="21"/>
  <c r="H186" i="21"/>
  <c r="I187" i="21"/>
  <c r="H194" i="21"/>
  <c r="I195" i="21"/>
  <c r="H202" i="21"/>
  <c r="I203" i="21"/>
  <c r="H210" i="21"/>
  <c r="I211" i="21"/>
  <c r="H218" i="21"/>
  <c r="I219" i="21"/>
  <c r="H226" i="21"/>
  <c r="I227" i="21"/>
  <c r="H234" i="21"/>
  <c r="I235" i="21"/>
  <c r="H242" i="21"/>
  <c r="I243" i="21"/>
  <c r="H250" i="21"/>
  <c r="I251" i="21"/>
  <c r="H258" i="21"/>
  <c r="I259" i="21"/>
  <c r="H266" i="21"/>
  <c r="I267" i="21"/>
  <c r="H274" i="21"/>
  <c r="I275" i="21"/>
  <c r="H282" i="21"/>
  <c r="F101" i="15" l="1"/>
  <c r="F132" i="15"/>
  <c r="I51" i="7"/>
  <c r="E65" i="7" s="1"/>
  <c r="J4" i="15"/>
  <c r="L4" i="15" s="1"/>
  <c r="J5" i="15"/>
  <c r="L5" i="15" s="1"/>
  <c r="J6" i="15"/>
  <c r="L6" i="15" s="1"/>
  <c r="J7" i="15"/>
  <c r="L7" i="15" s="1"/>
  <c r="J8" i="15"/>
  <c r="L8" i="15" s="1"/>
  <c r="J9" i="15"/>
  <c r="L9" i="15" s="1"/>
  <c r="J10" i="15"/>
  <c r="J12" i="15"/>
  <c r="L12" i="15" s="1"/>
  <c r="J13" i="15"/>
  <c r="L13" i="15" s="1"/>
  <c r="J14" i="15"/>
  <c r="L14" i="15" s="1"/>
  <c r="J16" i="15"/>
  <c r="L16" i="15" s="1"/>
  <c r="J17" i="15"/>
  <c r="L17" i="15" s="1"/>
  <c r="J18" i="15"/>
  <c r="L18" i="15" s="1"/>
  <c r="J19" i="15"/>
  <c r="L19" i="15" s="1"/>
  <c r="J21" i="15"/>
  <c r="L21" i="15" s="1"/>
  <c r="J22" i="15"/>
  <c r="L22" i="15" s="1"/>
  <c r="J24" i="15"/>
  <c r="L24" i="15" s="1"/>
  <c r="J25" i="15"/>
  <c r="L25" i="15" s="1"/>
  <c r="J26" i="15"/>
  <c r="L26" i="15" s="1"/>
  <c r="J27" i="15"/>
  <c r="L27" i="15" s="1"/>
  <c r="J28" i="15"/>
  <c r="L28" i="15" s="1"/>
  <c r="J29" i="15"/>
  <c r="L29" i="15" s="1"/>
  <c r="J30" i="15"/>
  <c r="L30" i="15" s="1"/>
  <c r="J31" i="15"/>
  <c r="L31" i="15" s="1"/>
  <c r="J35" i="15"/>
  <c r="L35" i="15" s="1"/>
  <c r="J36" i="15"/>
  <c r="L36" i="15" s="1"/>
  <c r="J37" i="15"/>
  <c r="L37" i="15" s="1"/>
  <c r="J40" i="15"/>
  <c r="L40" i="15" s="1"/>
  <c r="J41" i="15"/>
  <c r="L41" i="15" s="1"/>
  <c r="J43" i="15"/>
  <c r="L43" i="15" s="1"/>
  <c r="J47" i="15"/>
  <c r="L47" i="15" s="1"/>
  <c r="J48" i="15"/>
  <c r="L48" i="15" s="1"/>
  <c r="J53" i="15"/>
  <c r="L53" i="15" s="1"/>
  <c r="J54" i="15"/>
  <c r="L54" i="15" s="1"/>
  <c r="J57" i="15"/>
  <c r="L57" i="15" s="1"/>
  <c r="J59" i="15"/>
  <c r="L59" i="15" s="1"/>
  <c r="J62" i="15"/>
  <c r="L62" i="15" s="1"/>
  <c r="J65" i="15"/>
  <c r="L65" i="15" s="1"/>
  <c r="J69" i="15"/>
  <c r="L69" i="15" s="1"/>
  <c r="J72" i="15"/>
  <c r="L72" i="15" s="1"/>
  <c r="J73" i="15"/>
  <c r="L73" i="15" s="1"/>
  <c r="J75" i="15"/>
  <c r="L75" i="15" s="1"/>
  <c r="J76" i="15"/>
  <c r="L76" i="15" s="1"/>
  <c r="J77" i="15"/>
  <c r="L77" i="15" s="1"/>
  <c r="J79" i="15"/>
  <c r="L79" i="15" s="1"/>
  <c r="J80" i="15"/>
  <c r="L80" i="15" s="1"/>
  <c r="J81" i="15"/>
  <c r="L81" i="15" s="1"/>
  <c r="J82" i="15"/>
  <c r="L82" i="15" s="1"/>
  <c r="J84" i="15"/>
  <c r="L84" i="15" s="1"/>
  <c r="J86" i="15"/>
  <c r="L86" i="15" s="1"/>
  <c r="J87" i="15"/>
  <c r="L87" i="15" s="1"/>
  <c r="J88" i="15"/>
  <c r="L88" i="15" s="1"/>
  <c r="J89" i="15"/>
  <c r="L89" i="15" s="1"/>
  <c r="J90" i="15"/>
  <c r="L90" i="15" s="1"/>
  <c r="J92" i="15"/>
  <c r="L92" i="15" s="1"/>
  <c r="J93" i="15"/>
  <c r="L93" i="15" s="1"/>
  <c r="J94" i="15"/>
  <c r="L94" i="15" s="1"/>
  <c r="J95" i="15"/>
  <c r="L95" i="15" s="1"/>
  <c r="J96" i="15"/>
  <c r="L96" i="15" s="1"/>
  <c r="J97" i="15"/>
  <c r="L97" i="15" s="1"/>
  <c r="J98" i="15"/>
  <c r="L98" i="15" s="1"/>
  <c r="J100" i="15"/>
  <c r="L100" i="15" s="1"/>
  <c r="J101" i="15"/>
  <c r="L101" i="15" s="1"/>
  <c r="J102" i="15"/>
  <c r="L102" i="15" s="1"/>
  <c r="J103" i="15"/>
  <c r="L103" i="15" s="1"/>
  <c r="J104" i="15"/>
  <c r="L104" i="15" s="1"/>
  <c r="J105" i="15"/>
  <c r="L105" i="15" s="1"/>
  <c r="J106" i="15"/>
  <c r="L106" i="15" s="1"/>
  <c r="J107" i="15"/>
  <c r="L107" i="15" s="1"/>
  <c r="J108" i="15"/>
  <c r="L108" i="15" s="1"/>
  <c r="J110" i="15"/>
  <c r="L110" i="15" s="1"/>
  <c r="J111" i="15"/>
  <c r="L111" i="15" s="1"/>
  <c r="J112" i="15"/>
  <c r="L112" i="15" s="1"/>
  <c r="J113" i="15"/>
  <c r="L113" i="15" s="1"/>
  <c r="J114" i="15"/>
  <c r="L114" i="15" s="1"/>
  <c r="J115" i="15"/>
  <c r="L115" i="15" s="1"/>
  <c r="J116" i="15"/>
  <c r="L116" i="15" s="1"/>
  <c r="J117" i="15"/>
  <c r="L117" i="15" s="1"/>
  <c r="J119" i="15"/>
  <c r="L119" i="15" s="1"/>
  <c r="J121" i="15"/>
  <c r="L121" i="15" s="1"/>
  <c r="J123" i="15"/>
  <c r="L123" i="15" s="1"/>
  <c r="J125" i="15"/>
  <c r="L125" i="15" s="1"/>
  <c r="J126" i="15"/>
  <c r="L126" i="15" s="1"/>
  <c r="J128" i="15"/>
  <c r="L128" i="15" s="1"/>
  <c r="J129" i="15"/>
  <c r="L129" i="15" s="1"/>
  <c r="J130" i="15"/>
  <c r="L130" i="15" s="1"/>
  <c r="J131" i="15"/>
  <c r="L131" i="15" s="1"/>
  <c r="J132" i="15"/>
  <c r="L132" i="15" s="1"/>
  <c r="J134" i="15"/>
  <c r="L134" i="15" s="1"/>
  <c r="J135" i="15"/>
  <c r="L135" i="15" s="1"/>
  <c r="J136" i="15"/>
  <c r="L136" i="15" s="1"/>
  <c r="J137" i="15"/>
  <c r="J139" i="15"/>
  <c r="L139" i="15" s="1"/>
  <c r="J140" i="15"/>
  <c r="L140" i="15" s="1"/>
  <c r="J144" i="15"/>
  <c r="L144" i="15" s="1"/>
  <c r="J145" i="15"/>
  <c r="L145" i="15" s="1"/>
  <c r="J148" i="15"/>
  <c r="L148" i="15" s="1"/>
  <c r="J149" i="15"/>
  <c r="L149" i="15" s="1"/>
  <c r="J150" i="15"/>
  <c r="L150" i="15" s="1"/>
  <c r="J151" i="15"/>
  <c r="L151" i="15" s="1"/>
  <c r="J152" i="15"/>
  <c r="L152" i="15" s="1"/>
  <c r="J155" i="15"/>
  <c r="L155" i="15" s="1"/>
  <c r="J156" i="15"/>
  <c r="L156" i="15" s="1"/>
  <c r="J157" i="15"/>
  <c r="L157" i="15" s="1"/>
  <c r="J158" i="15"/>
  <c r="L158" i="15" s="1"/>
  <c r="J159" i="15"/>
  <c r="L159" i="15" s="1"/>
  <c r="J162" i="15"/>
  <c r="L162" i="15" s="1"/>
  <c r="J165" i="15"/>
  <c r="L165" i="15" s="1"/>
  <c r="J166" i="15"/>
  <c r="L166" i="15" s="1"/>
  <c r="J167" i="15"/>
  <c r="L167" i="15" s="1"/>
  <c r="J168" i="15"/>
  <c r="L168" i="15" s="1"/>
  <c r="J169" i="15"/>
  <c r="J170" i="15"/>
  <c r="L170" i="15" s="1"/>
  <c r="J173" i="15"/>
  <c r="L173" i="15" s="1"/>
  <c r="J174" i="15"/>
  <c r="L174" i="15" s="1"/>
  <c r="J175" i="15"/>
  <c r="L175" i="15" s="1"/>
  <c r="J176" i="15"/>
  <c r="L176" i="15" s="1"/>
  <c r="J178" i="15"/>
  <c r="L178" i="15" s="1"/>
  <c r="J180" i="15"/>
  <c r="L180" i="15" s="1"/>
  <c r="J182" i="15"/>
  <c r="L182" i="15" s="1"/>
  <c r="J185" i="15"/>
  <c r="L185" i="15" s="1"/>
  <c r="J187" i="15"/>
  <c r="L187" i="15" s="1"/>
  <c r="J188" i="15"/>
  <c r="L188" i="15" s="1"/>
  <c r="J190" i="15"/>
  <c r="L190" i="15" s="1"/>
  <c r="J192" i="15"/>
  <c r="L192" i="15" s="1"/>
  <c r="J193" i="15"/>
  <c r="L193" i="15" s="1"/>
  <c r="J194" i="15"/>
  <c r="L194" i="15" s="1"/>
  <c r="J195" i="15"/>
  <c r="L195" i="15" s="1"/>
  <c r="J196" i="15"/>
  <c r="L196" i="15" s="1"/>
  <c r="J197" i="15"/>
  <c r="L197" i="15" s="1"/>
  <c r="J200" i="15"/>
  <c r="L200" i="15" s="1"/>
  <c r="J201" i="15"/>
  <c r="L201" i="15" s="1"/>
  <c r="J202" i="15"/>
  <c r="L202" i="15" s="1"/>
  <c r="J203" i="15"/>
  <c r="L203" i="15" s="1"/>
  <c r="J205" i="15"/>
  <c r="L205" i="15" s="1"/>
  <c r="J206" i="15"/>
  <c r="L206" i="15" s="1"/>
  <c r="J207" i="15"/>
  <c r="L207" i="15" s="1"/>
  <c r="J208" i="15"/>
  <c r="J209" i="15"/>
  <c r="L209" i="15" s="1"/>
  <c r="J210" i="15"/>
  <c r="L210" i="15" s="1"/>
  <c r="J212" i="15"/>
  <c r="L212" i="15" s="1"/>
  <c r="J213" i="15"/>
  <c r="J214" i="15"/>
  <c r="L214" i="15" s="1"/>
  <c r="J216" i="15"/>
  <c r="L216" i="15" s="1"/>
  <c r="J218" i="15"/>
  <c r="L218" i="15" s="1"/>
  <c r="J219" i="15"/>
  <c r="L219" i="15" s="1"/>
  <c r="J221" i="15"/>
  <c r="L221" i="15" s="1"/>
  <c r="J222" i="15"/>
  <c r="L222" i="15" s="1"/>
  <c r="J223" i="15"/>
  <c r="L223" i="15" s="1"/>
  <c r="J224" i="15"/>
  <c r="L224" i="15" s="1"/>
  <c r="J225" i="15"/>
  <c r="L225" i="15" s="1"/>
  <c r="J226" i="15"/>
  <c r="L226" i="15" s="1"/>
  <c r="J227" i="15"/>
  <c r="L227" i="15" s="1"/>
  <c r="J228" i="15"/>
  <c r="L228" i="15" s="1"/>
  <c r="J229" i="15"/>
  <c r="L229" i="15" s="1"/>
  <c r="J230" i="15"/>
  <c r="L230" i="15" s="1"/>
  <c r="J231" i="15"/>
  <c r="L231" i="15" s="1"/>
  <c r="J232" i="15"/>
  <c r="L232" i="15" s="1"/>
  <c r="J234" i="15"/>
  <c r="L234" i="15" s="1"/>
  <c r="J235" i="15"/>
  <c r="L235" i="15" s="1"/>
  <c r="J240" i="15"/>
  <c r="L240" i="15" s="1"/>
  <c r="J242" i="15"/>
  <c r="L242" i="15" s="1"/>
  <c r="J243" i="15"/>
  <c r="L243" i="15" s="1"/>
  <c r="J244" i="15"/>
  <c r="L244" i="15" s="1"/>
  <c r="J245" i="15"/>
  <c r="L245" i="15" s="1"/>
  <c r="J246" i="15"/>
  <c r="L246" i="15" s="1"/>
  <c r="J247" i="15"/>
  <c r="L247" i="15" s="1"/>
  <c r="J250" i="15"/>
  <c r="L250" i="15" s="1"/>
  <c r="J251" i="15"/>
  <c r="L251" i="15" s="1"/>
  <c r="J252" i="15"/>
  <c r="L252" i="15" s="1"/>
  <c r="J256" i="15"/>
  <c r="L256" i="15" s="1"/>
  <c r="J257" i="15"/>
  <c r="J258" i="15"/>
  <c r="L258" i="15" s="1"/>
  <c r="J261" i="15"/>
  <c r="L261" i="15" s="1"/>
  <c r="J262" i="15"/>
  <c r="L262" i="15" s="1"/>
  <c r="J263" i="15"/>
  <c r="L263" i="15" s="1"/>
  <c r="J265" i="15"/>
  <c r="L265" i="15" s="1"/>
  <c r="J266" i="15"/>
  <c r="L266" i="15" s="1"/>
  <c r="J269" i="15"/>
  <c r="J271" i="15"/>
  <c r="L271" i="15" s="1"/>
  <c r="J272" i="15"/>
  <c r="L272" i="15" s="1"/>
  <c r="J274" i="15"/>
  <c r="L274" i="15" s="1"/>
  <c r="J275" i="15"/>
  <c r="L275" i="15" s="1"/>
  <c r="J276" i="15"/>
  <c r="L276" i="15" s="1"/>
  <c r="J277" i="15"/>
  <c r="L277" i="15" s="1"/>
  <c r="J278" i="15"/>
  <c r="L278" i="15" s="1"/>
  <c r="J281" i="15"/>
  <c r="J282" i="15"/>
  <c r="L282" i="15" s="1"/>
  <c r="J283" i="15"/>
  <c r="L283" i="15" s="1"/>
  <c r="J3" i="15"/>
  <c r="L3" i="15" s="1"/>
  <c r="I41" i="7" l="1"/>
  <c r="C65" i="7" s="1"/>
  <c r="C27" i="5"/>
  <c r="N65" i="7"/>
  <c r="A65" i="7"/>
  <c r="L65" i="7"/>
  <c r="H65" i="7"/>
  <c r="F65" i="7"/>
  <c r="D65" i="7"/>
  <c r="C29" i="5" l="1"/>
  <c r="N10" i="15" l="1"/>
  <c r="O10" i="15" s="1"/>
  <c r="N183" i="15"/>
  <c r="O183" i="15" s="1"/>
  <c r="N269" i="15"/>
  <c r="O269" i="15" s="1"/>
  <c r="M284" i="15"/>
  <c r="N252" i="15" l="1"/>
  <c r="O252" i="15" s="1"/>
  <c r="N215" i="15"/>
  <c r="O215" i="15" s="1"/>
  <c r="N132" i="15" l="1"/>
  <c r="O132" i="15" s="1"/>
  <c r="H284" i="15"/>
  <c r="N3" i="15" l="1"/>
  <c r="O3" i="15" s="1"/>
  <c r="N136" i="15"/>
  <c r="O136" i="15" s="1"/>
  <c r="N137" i="15"/>
  <c r="O137" i="15" s="1"/>
  <c r="N101" i="15"/>
  <c r="O101" i="15" s="1"/>
  <c r="N139" i="15"/>
  <c r="O139" i="15" s="1"/>
  <c r="N134" i="15"/>
  <c r="O134" i="15" s="1"/>
  <c r="K284" i="15"/>
  <c r="N278" i="15" l="1"/>
  <c r="O278" i="15" s="1"/>
  <c r="N274" i="15"/>
  <c r="O274" i="15" s="1"/>
  <c r="N265" i="15"/>
  <c r="O265" i="15" s="1"/>
  <c r="N258" i="15"/>
  <c r="O258" i="15" s="1"/>
  <c r="N250" i="15"/>
  <c r="O250" i="15" s="1"/>
  <c r="N244" i="15"/>
  <c r="O244" i="15" s="1"/>
  <c r="N235" i="15"/>
  <c r="O235" i="15" s="1"/>
  <c r="N230" i="15"/>
  <c r="O230" i="15" s="1"/>
  <c r="N226" i="15"/>
  <c r="O226" i="15" s="1"/>
  <c r="N222" i="15"/>
  <c r="O222" i="15" s="1"/>
  <c r="N216" i="15"/>
  <c r="O216" i="15"/>
  <c r="N210" i="15"/>
  <c r="O210" i="15" s="1"/>
  <c r="N206" i="15"/>
  <c r="O206" i="15" s="1"/>
  <c r="N201" i="15"/>
  <c r="O201" i="15" s="1"/>
  <c r="N195" i="15"/>
  <c r="O195" i="15" s="1"/>
  <c r="N190" i="15"/>
  <c r="O190" i="15" s="1"/>
  <c r="N182" i="15"/>
  <c r="O182" i="15" s="1"/>
  <c r="N175" i="15"/>
  <c r="O175" i="15" s="1"/>
  <c r="N169" i="15"/>
  <c r="O169" i="15" s="1"/>
  <c r="N165" i="15"/>
  <c r="O165" i="15" s="1"/>
  <c r="N157" i="15"/>
  <c r="O157" i="15" s="1"/>
  <c r="N151" i="15"/>
  <c r="O151" i="15" s="1"/>
  <c r="N145" i="15"/>
  <c r="O145" i="15" s="1"/>
  <c r="N131" i="15"/>
  <c r="O131" i="15" s="1"/>
  <c r="N126" i="15"/>
  <c r="O126" i="15" s="1"/>
  <c r="N119" i="15"/>
  <c r="O119" i="15"/>
  <c r="N114" i="15"/>
  <c r="O114" i="15" s="1"/>
  <c r="N110" i="15"/>
  <c r="O110" i="15" s="1"/>
  <c r="N105" i="15"/>
  <c r="O105" i="15" s="1"/>
  <c r="N100" i="15"/>
  <c r="O100" i="15" s="1"/>
  <c r="N95" i="15"/>
  <c r="O95" i="15" s="1"/>
  <c r="N90" i="15"/>
  <c r="O90" i="15" s="1"/>
  <c r="N86" i="15"/>
  <c r="O86" i="15"/>
  <c r="N80" i="15"/>
  <c r="O80" i="15" s="1"/>
  <c r="N75" i="15"/>
  <c r="O75" i="15" s="1"/>
  <c r="N65" i="15"/>
  <c r="O65" i="15" s="1"/>
  <c r="N54" i="15"/>
  <c r="O54" i="15" s="1"/>
  <c r="N43" i="15"/>
  <c r="O43" i="15" s="1"/>
  <c r="N36" i="15"/>
  <c r="O36" i="15" s="1"/>
  <c r="N29" i="15"/>
  <c r="O29" i="15" s="1"/>
  <c r="N25" i="15"/>
  <c r="O25" i="15" s="1"/>
  <c r="N19" i="15"/>
  <c r="O19" i="15" s="1"/>
  <c r="N14" i="15"/>
  <c r="O14" i="15" s="1"/>
  <c r="N8" i="15"/>
  <c r="O8" i="15" s="1"/>
  <c r="N4" i="15"/>
  <c r="N283" i="15"/>
  <c r="O283" i="15" s="1"/>
  <c r="N277" i="15"/>
  <c r="O277" i="15" s="1"/>
  <c r="N272" i="15"/>
  <c r="O272" i="15" s="1"/>
  <c r="N263" i="15"/>
  <c r="O263" i="15" s="1"/>
  <c r="N257" i="15"/>
  <c r="O257" i="15" s="1"/>
  <c r="N247" i="15"/>
  <c r="O247" i="15" s="1"/>
  <c r="N243" i="15"/>
  <c r="O243" i="15" s="1"/>
  <c r="N234" i="15"/>
  <c r="O234" i="15" s="1"/>
  <c r="N229" i="15"/>
  <c r="O229" i="15" s="1"/>
  <c r="N225" i="15"/>
  <c r="O225" i="15" s="1"/>
  <c r="N221" i="15"/>
  <c r="O221" i="15" s="1"/>
  <c r="N214" i="15"/>
  <c r="O214" i="15" s="1"/>
  <c r="N209" i="15"/>
  <c r="O209" i="15" s="1"/>
  <c r="N205" i="15"/>
  <c r="O205" i="15" s="1"/>
  <c r="N200" i="15"/>
  <c r="O200" i="15" s="1"/>
  <c r="N194" i="15"/>
  <c r="O194" i="15" s="1"/>
  <c r="N188" i="15"/>
  <c r="O188" i="15" s="1"/>
  <c r="N180" i="15"/>
  <c r="O180" i="15" s="1"/>
  <c r="N174" i="15"/>
  <c r="O174" i="15" s="1"/>
  <c r="N168" i="15"/>
  <c r="O168" i="15" s="1"/>
  <c r="N162" i="15"/>
  <c r="O162" i="15" s="1"/>
  <c r="N156" i="15"/>
  <c r="O156" i="15" s="1"/>
  <c r="N150" i="15"/>
  <c r="O150" i="15" s="1"/>
  <c r="N144" i="15"/>
  <c r="O144" i="15" s="1"/>
  <c r="N130" i="15"/>
  <c r="O130" i="15" s="1"/>
  <c r="N125" i="15"/>
  <c r="O125" i="15" s="1"/>
  <c r="N117" i="15"/>
  <c r="O117" i="15" s="1"/>
  <c r="N113" i="15"/>
  <c r="O113" i="15" s="1"/>
  <c r="N108" i="15"/>
  <c r="O108" i="15" s="1"/>
  <c r="N104" i="15"/>
  <c r="O104" i="15" s="1"/>
  <c r="N98" i="15"/>
  <c r="O98" i="15" s="1"/>
  <c r="N94" i="15"/>
  <c r="O94" i="15" s="1"/>
  <c r="N89" i="15"/>
  <c r="O89" i="15" s="1"/>
  <c r="N84" i="15"/>
  <c r="O84" i="15" s="1"/>
  <c r="N79" i="15"/>
  <c r="O79" i="15" s="1"/>
  <c r="N73" i="15"/>
  <c r="O73" i="15" s="1"/>
  <c r="N62" i="15"/>
  <c r="O62" i="15" s="1"/>
  <c r="N53" i="15"/>
  <c r="O53" i="15" s="1"/>
  <c r="N41" i="15"/>
  <c r="O41" i="15" s="1"/>
  <c r="N35" i="15"/>
  <c r="O35" i="15" s="1"/>
  <c r="N28" i="15"/>
  <c r="O28" i="15" s="1"/>
  <c r="N24" i="15"/>
  <c r="O24" i="15" s="1"/>
  <c r="N18" i="15"/>
  <c r="O18" i="15"/>
  <c r="N13" i="15"/>
  <c r="O13" i="15"/>
  <c r="N7" i="15"/>
  <c r="O7" i="15"/>
  <c r="N282" i="15"/>
  <c r="O282" i="15" s="1"/>
  <c r="N276" i="15"/>
  <c r="O276" i="15" s="1"/>
  <c r="N271" i="15"/>
  <c r="O271" i="15" s="1"/>
  <c r="N262" i="15"/>
  <c r="O262" i="15" s="1"/>
  <c r="N256" i="15"/>
  <c r="O256" i="15" s="1"/>
  <c r="N246" i="15"/>
  <c r="O246" i="15" s="1"/>
  <c r="N242" i="15"/>
  <c r="O242" i="15" s="1"/>
  <c r="N232" i="15"/>
  <c r="O232" i="15" s="1"/>
  <c r="N228" i="15"/>
  <c r="O228" i="15" s="1"/>
  <c r="N224" i="15"/>
  <c r="O224" i="15" s="1"/>
  <c r="N219" i="15"/>
  <c r="O219" i="15" s="1"/>
  <c r="N213" i="15"/>
  <c r="O213" i="15" s="1"/>
  <c r="N208" i="15"/>
  <c r="O208" i="15" s="1"/>
  <c r="N203" i="15"/>
  <c r="O203" i="15" s="1"/>
  <c r="N197" i="15"/>
  <c r="O197" i="15" s="1"/>
  <c r="N193" i="15"/>
  <c r="O193" i="15" s="1"/>
  <c r="N187" i="15"/>
  <c r="O187" i="15" s="1"/>
  <c r="N178" i="15"/>
  <c r="O178" i="15" s="1"/>
  <c r="N173" i="15"/>
  <c r="O173" i="15" s="1"/>
  <c r="N167" i="15"/>
  <c r="O167" i="15" s="1"/>
  <c r="N159" i="15"/>
  <c r="O159" i="15" s="1"/>
  <c r="N155" i="15"/>
  <c r="O155" i="15" s="1"/>
  <c r="N149" i="15"/>
  <c r="O149" i="15" s="1"/>
  <c r="N140" i="15"/>
  <c r="O140" i="15" s="1"/>
  <c r="N129" i="15"/>
  <c r="O129" i="15" s="1"/>
  <c r="N123" i="15"/>
  <c r="O123" i="15" s="1"/>
  <c r="N116" i="15"/>
  <c r="O116" i="15" s="1"/>
  <c r="N112" i="15"/>
  <c r="O112" i="15" s="1"/>
  <c r="N107" i="15"/>
  <c r="O107" i="15" s="1"/>
  <c r="N103" i="15"/>
  <c r="O103" i="15" s="1"/>
  <c r="N97" i="15"/>
  <c r="O97" i="15" s="1"/>
  <c r="N93" i="15"/>
  <c r="O93" i="15" s="1"/>
  <c r="N88" i="15"/>
  <c r="O88" i="15" s="1"/>
  <c r="N82" i="15"/>
  <c r="O82" i="15" s="1"/>
  <c r="N77" i="15"/>
  <c r="O77" i="15" s="1"/>
  <c r="N72" i="15"/>
  <c r="O72" i="15" s="1"/>
  <c r="N59" i="15"/>
  <c r="O59" i="15" s="1"/>
  <c r="N48" i="15"/>
  <c r="O48" i="15" s="1"/>
  <c r="N40" i="15"/>
  <c r="O40" i="15" s="1"/>
  <c r="N31" i="15"/>
  <c r="O31" i="15" s="1"/>
  <c r="N27" i="15"/>
  <c r="O27" i="15" s="1"/>
  <c r="N22" i="15"/>
  <c r="O22" i="15" s="1"/>
  <c r="N17" i="15"/>
  <c r="O17" i="15" s="1"/>
  <c r="N12" i="15"/>
  <c r="O12" i="15" s="1"/>
  <c r="N6" i="15"/>
  <c r="O6" i="15" s="1"/>
  <c r="N281" i="15"/>
  <c r="O281" i="15" s="1"/>
  <c r="N275" i="15"/>
  <c r="O275" i="15" s="1"/>
  <c r="N266" i="15"/>
  <c r="O266" i="15" s="1"/>
  <c r="N261" i="15"/>
  <c r="O261" i="15" s="1"/>
  <c r="N251" i="15"/>
  <c r="O251" i="15" s="1"/>
  <c r="N245" i="15"/>
  <c r="O245" i="15" s="1"/>
  <c r="N240" i="15"/>
  <c r="O240" i="15" s="1"/>
  <c r="N231" i="15"/>
  <c r="O231" i="15"/>
  <c r="N227" i="15"/>
  <c r="O227" i="15" s="1"/>
  <c r="N223" i="15"/>
  <c r="O223" i="15" s="1"/>
  <c r="N218" i="15"/>
  <c r="O218" i="15" s="1"/>
  <c r="N212" i="15"/>
  <c r="O212" i="15" s="1"/>
  <c r="N207" i="15"/>
  <c r="O207" i="15" s="1"/>
  <c r="N202" i="15"/>
  <c r="O202" i="15" s="1"/>
  <c r="N196" i="15"/>
  <c r="O196" i="15" s="1"/>
  <c r="N192" i="15"/>
  <c r="O192" i="15" s="1"/>
  <c r="N185" i="15"/>
  <c r="O185" i="15" s="1"/>
  <c r="N176" i="15"/>
  <c r="O176" i="15" s="1"/>
  <c r="N170" i="15"/>
  <c r="O170" i="15" s="1"/>
  <c r="N166" i="15"/>
  <c r="O166" i="15" s="1"/>
  <c r="N158" i="15"/>
  <c r="O158" i="15" s="1"/>
  <c r="N152" i="15"/>
  <c r="O152" i="15" s="1"/>
  <c r="N148" i="15"/>
  <c r="O148" i="15" s="1"/>
  <c r="N135" i="15"/>
  <c r="O135" i="15" s="1"/>
  <c r="N128" i="15"/>
  <c r="O128" i="15" s="1"/>
  <c r="N121" i="15"/>
  <c r="O121" i="15" s="1"/>
  <c r="N115" i="15"/>
  <c r="O115" i="15" s="1"/>
  <c r="N111" i="15"/>
  <c r="O111" i="15" s="1"/>
  <c r="N106" i="15"/>
  <c r="O106" i="15" s="1"/>
  <c r="N102" i="15"/>
  <c r="O102" i="15" s="1"/>
  <c r="N96" i="15"/>
  <c r="O96" i="15" s="1"/>
  <c r="N92" i="15"/>
  <c r="O92" i="15" s="1"/>
  <c r="N87" i="15"/>
  <c r="O87" i="15"/>
  <c r="N81" i="15"/>
  <c r="O81" i="15"/>
  <c r="N76" i="15"/>
  <c r="O76" i="15" s="1"/>
  <c r="N69" i="15"/>
  <c r="O69" i="15" s="1"/>
  <c r="N57" i="15"/>
  <c r="O57" i="15" s="1"/>
  <c r="N47" i="15"/>
  <c r="O47" i="15" s="1"/>
  <c r="N37" i="15"/>
  <c r="O37" i="15"/>
  <c r="N30" i="15"/>
  <c r="O30" i="15" s="1"/>
  <c r="N26" i="15"/>
  <c r="O26" i="15" s="1"/>
  <c r="N21" i="15"/>
  <c r="O21" i="15" s="1"/>
  <c r="N16" i="15"/>
  <c r="O16" i="15" s="1"/>
  <c r="N9" i="15"/>
  <c r="O9" i="15" s="1"/>
  <c r="N5" i="15"/>
  <c r="O5" i="15" s="1"/>
  <c r="O4" i="15" l="1"/>
  <c r="F4" i="15" l="1"/>
  <c r="F5" i="15"/>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68" i="15"/>
  <c r="F69" i="15"/>
  <c r="F70" i="15"/>
  <c r="F71" i="15"/>
  <c r="F72" i="15"/>
  <c r="F73" i="15"/>
  <c r="F74" i="15"/>
  <c r="F75" i="15"/>
  <c r="F76" i="15"/>
  <c r="F77" i="15"/>
  <c r="F78" i="15"/>
  <c r="F79" i="15"/>
  <c r="F80" i="15"/>
  <c r="F81" i="15"/>
  <c r="F82" i="15"/>
  <c r="F83" i="15"/>
  <c r="F84" i="15"/>
  <c r="F85" i="15"/>
  <c r="F86" i="15"/>
  <c r="F87" i="15"/>
  <c r="F88" i="15"/>
  <c r="F89" i="15"/>
  <c r="F90" i="15"/>
  <c r="F91" i="15"/>
  <c r="F92" i="15"/>
  <c r="F93" i="15"/>
  <c r="F94" i="15"/>
  <c r="F95" i="15"/>
  <c r="F96" i="15"/>
  <c r="F97" i="15"/>
  <c r="F98" i="15"/>
  <c r="F99" i="15"/>
  <c r="F100" i="15"/>
  <c r="F102" i="15"/>
  <c r="F103" i="15"/>
  <c r="F104" i="15"/>
  <c r="F105" i="15"/>
  <c r="F106" i="15"/>
  <c r="F107" i="15"/>
  <c r="F108" i="15"/>
  <c r="F109" i="15"/>
  <c r="F110" i="15"/>
  <c r="F111" i="15"/>
  <c r="F112" i="15"/>
  <c r="F113" i="15"/>
  <c r="F114" i="15"/>
  <c r="F115" i="15"/>
  <c r="F116" i="15"/>
  <c r="F117" i="15"/>
  <c r="F118" i="15"/>
  <c r="F119" i="15"/>
  <c r="F120" i="15"/>
  <c r="F121" i="15"/>
  <c r="F122" i="15"/>
  <c r="F123" i="15"/>
  <c r="F124" i="15"/>
  <c r="F125" i="15"/>
  <c r="F126" i="15"/>
  <c r="F127" i="15"/>
  <c r="F128" i="15"/>
  <c r="F129" i="15"/>
  <c r="F130" i="15"/>
  <c r="F131" i="15"/>
  <c r="F133" i="15"/>
  <c r="F134" i="15"/>
  <c r="F135" i="15"/>
  <c r="F136" i="15"/>
  <c r="F137" i="15"/>
  <c r="F138" i="15"/>
  <c r="F139" i="15"/>
  <c r="F140" i="15"/>
  <c r="F141" i="15"/>
  <c r="F142" i="15"/>
  <c r="F143" i="15"/>
  <c r="F144" i="15"/>
  <c r="F145" i="15"/>
  <c r="F146" i="15"/>
  <c r="F147" i="15"/>
  <c r="F148" i="15"/>
  <c r="F149" i="15"/>
  <c r="F150" i="15"/>
  <c r="F151" i="15"/>
  <c r="F152" i="15"/>
  <c r="F153" i="15"/>
  <c r="F154" i="15"/>
  <c r="F155" i="15"/>
  <c r="F156" i="15"/>
  <c r="F157" i="15"/>
  <c r="F158" i="15"/>
  <c r="F159" i="15"/>
  <c r="F160" i="15"/>
  <c r="F161" i="15"/>
  <c r="F162" i="15"/>
  <c r="F163" i="15"/>
  <c r="F164" i="15"/>
  <c r="F165" i="15"/>
  <c r="F166" i="15"/>
  <c r="F167" i="15"/>
  <c r="F168" i="15"/>
  <c r="F169" i="15"/>
  <c r="F170" i="15"/>
  <c r="F171" i="15"/>
  <c r="F172" i="15"/>
  <c r="F173" i="15"/>
  <c r="F174" i="15"/>
  <c r="F175" i="15"/>
  <c r="F176" i="15"/>
  <c r="F177" i="15"/>
  <c r="F178" i="15"/>
  <c r="F179" i="15"/>
  <c r="F180" i="15"/>
  <c r="F181" i="15"/>
  <c r="F182" i="15"/>
  <c r="F183" i="15"/>
  <c r="F184" i="15"/>
  <c r="F185" i="15"/>
  <c r="F186" i="15"/>
  <c r="F187" i="15"/>
  <c r="F188" i="15"/>
  <c r="F189" i="15"/>
  <c r="F190" i="15"/>
  <c r="F191" i="15"/>
  <c r="F192" i="15"/>
  <c r="F193" i="15"/>
  <c r="F194" i="15"/>
  <c r="F195" i="15"/>
  <c r="F196" i="15"/>
  <c r="F197" i="15"/>
  <c r="F198" i="15"/>
  <c r="F199" i="15"/>
  <c r="F200" i="15"/>
  <c r="F201" i="15"/>
  <c r="F202" i="15"/>
  <c r="F203" i="15"/>
  <c r="F204" i="15"/>
  <c r="F205" i="15"/>
  <c r="F206" i="15"/>
  <c r="F207" i="15"/>
  <c r="F208" i="15"/>
  <c r="F209" i="15"/>
  <c r="F210" i="15"/>
  <c r="F211" i="15"/>
  <c r="F212" i="15"/>
  <c r="F213" i="15"/>
  <c r="F214" i="15"/>
  <c r="F215" i="15"/>
  <c r="F216" i="15"/>
  <c r="F217" i="15"/>
  <c r="F218" i="15"/>
  <c r="F219" i="15"/>
  <c r="F220" i="15"/>
  <c r="F221" i="15"/>
  <c r="F222" i="15"/>
  <c r="F223" i="15"/>
  <c r="F224" i="15"/>
  <c r="F225" i="15"/>
  <c r="F226" i="15"/>
  <c r="F227" i="15"/>
  <c r="F228" i="15"/>
  <c r="F229" i="15"/>
  <c r="F230" i="15"/>
  <c r="F231" i="15"/>
  <c r="F232" i="15"/>
  <c r="F233" i="15"/>
  <c r="F234" i="15"/>
  <c r="F235" i="15"/>
  <c r="F236" i="15"/>
  <c r="F237" i="15"/>
  <c r="F238" i="15"/>
  <c r="F239" i="15"/>
  <c r="F240" i="15"/>
  <c r="F241" i="15"/>
  <c r="F242" i="15"/>
  <c r="F243" i="15"/>
  <c r="F244" i="15"/>
  <c r="F245" i="15"/>
  <c r="F246" i="15"/>
  <c r="F247" i="15"/>
  <c r="F248" i="15"/>
  <c r="F249" i="15"/>
  <c r="F250" i="15"/>
  <c r="F251" i="15"/>
  <c r="F252" i="15"/>
  <c r="F253" i="15"/>
  <c r="F254" i="15"/>
  <c r="F255" i="15"/>
  <c r="F256" i="15"/>
  <c r="F257" i="15"/>
  <c r="F258" i="15"/>
  <c r="F259" i="15"/>
  <c r="F260" i="15"/>
  <c r="F261" i="15"/>
  <c r="F262" i="15"/>
  <c r="F263" i="15"/>
  <c r="F264" i="15"/>
  <c r="F265" i="15"/>
  <c r="F266" i="15"/>
  <c r="F267" i="15"/>
  <c r="F268" i="15"/>
  <c r="F269" i="15"/>
  <c r="F270" i="15"/>
  <c r="F271" i="15"/>
  <c r="F272" i="15"/>
  <c r="F273" i="15"/>
  <c r="F274" i="15"/>
  <c r="F275" i="15"/>
  <c r="F276" i="15"/>
  <c r="F277" i="15"/>
  <c r="F278" i="15"/>
  <c r="F279" i="15"/>
  <c r="F280" i="15"/>
  <c r="F281" i="15"/>
  <c r="F282" i="15"/>
  <c r="F283" i="15"/>
  <c r="F3" i="15"/>
  <c r="I280" i="15"/>
  <c r="J280" i="15" s="1"/>
  <c r="L280" i="15" s="1"/>
  <c r="N280" i="15" s="1"/>
  <c r="O280" i="15" s="1"/>
  <c r="I279" i="15"/>
  <c r="I273" i="15"/>
  <c r="J273" i="15" s="1"/>
  <c r="L273" i="15" s="1"/>
  <c r="I270" i="15"/>
  <c r="J270" i="15" s="1"/>
  <c r="L270" i="15" s="1"/>
  <c r="I268" i="15"/>
  <c r="I267" i="15"/>
  <c r="J267" i="15" s="1"/>
  <c r="L267" i="15" s="1"/>
  <c r="N267" i="15" s="1"/>
  <c r="O267" i="15" s="1"/>
  <c r="I264" i="15"/>
  <c r="J264" i="15" s="1"/>
  <c r="L264" i="15" s="1"/>
  <c r="N264" i="15" s="1"/>
  <c r="O264" i="15" s="1"/>
  <c r="I260" i="15"/>
  <c r="J260" i="15" s="1"/>
  <c r="L260" i="15" s="1"/>
  <c r="N260" i="15" s="1"/>
  <c r="O260" i="15" s="1"/>
  <c r="I259" i="15"/>
  <c r="J259" i="15" s="1"/>
  <c r="L259" i="15" s="1"/>
  <c r="I255" i="15"/>
  <c r="I254" i="15"/>
  <c r="J254" i="15" s="1"/>
  <c r="L254" i="15" s="1"/>
  <c r="I253" i="15"/>
  <c r="J253" i="15" s="1"/>
  <c r="L253" i="15" s="1"/>
  <c r="N253" i="15" s="1"/>
  <c r="O253" i="15" s="1"/>
  <c r="I249" i="15"/>
  <c r="J249" i="15" s="1"/>
  <c r="L249" i="15" s="1"/>
  <c r="I248" i="15"/>
  <c r="J248" i="15" s="1"/>
  <c r="L248" i="15" s="1"/>
  <c r="N248" i="15" s="1"/>
  <c r="O248" i="15" s="1"/>
  <c r="I241" i="15"/>
  <c r="J241" i="15" s="1"/>
  <c r="L241" i="15" s="1"/>
  <c r="I239" i="15"/>
  <c r="J239" i="15" s="1"/>
  <c r="L239" i="15" s="1"/>
  <c r="I238" i="15"/>
  <c r="I237" i="15"/>
  <c r="J237" i="15" s="1"/>
  <c r="L237" i="15" s="1"/>
  <c r="I236" i="15"/>
  <c r="J236" i="15" s="1"/>
  <c r="L236" i="15" s="1"/>
  <c r="N236" i="15" s="1"/>
  <c r="O236" i="15" s="1"/>
  <c r="I233" i="15"/>
  <c r="J233" i="15" s="1"/>
  <c r="L233" i="15" s="1"/>
  <c r="I220" i="15"/>
  <c r="J220" i="15" s="1"/>
  <c r="L220" i="15" s="1"/>
  <c r="I217" i="15"/>
  <c r="J217" i="15" s="1"/>
  <c r="L217" i="15" s="1"/>
  <c r="N217" i="15" s="1"/>
  <c r="O217" i="15" s="1"/>
  <c r="I215" i="15"/>
  <c r="J215" i="15" s="1"/>
  <c r="I211" i="15"/>
  <c r="J211" i="15" s="1"/>
  <c r="L211" i="15" s="1"/>
  <c r="I204" i="15"/>
  <c r="J204" i="15" s="1"/>
  <c r="L204" i="15" s="1"/>
  <c r="N204" i="15" s="1"/>
  <c r="O204" i="15" s="1"/>
  <c r="I199" i="15"/>
  <c r="I198" i="15"/>
  <c r="J198" i="15" s="1"/>
  <c r="L198" i="15" s="1"/>
  <c r="N198" i="15" s="1"/>
  <c r="O198" i="15" s="1"/>
  <c r="I191" i="15"/>
  <c r="I189" i="15"/>
  <c r="J189" i="15" s="1"/>
  <c r="L189" i="15" s="1"/>
  <c r="N189" i="15" s="1"/>
  <c r="O189" i="15" s="1"/>
  <c r="I186" i="15"/>
  <c r="J186" i="15" s="1"/>
  <c r="L186" i="15" s="1"/>
  <c r="I184" i="15"/>
  <c r="J184" i="15" s="1"/>
  <c r="L184" i="15" s="1"/>
  <c r="I183" i="15"/>
  <c r="J183" i="15" s="1"/>
  <c r="I181" i="15"/>
  <c r="J181" i="15" s="1"/>
  <c r="L181" i="15" s="1"/>
  <c r="N181" i="15" s="1"/>
  <c r="O181" i="15" s="1"/>
  <c r="I179" i="15"/>
  <c r="J179" i="15" s="1"/>
  <c r="L179" i="15" s="1"/>
  <c r="N179" i="15" s="1"/>
  <c r="O179" i="15" s="1"/>
  <c r="I177" i="15"/>
  <c r="J177" i="15" s="1"/>
  <c r="L177" i="15" s="1"/>
  <c r="N177" i="15" s="1"/>
  <c r="O177" i="15" s="1"/>
  <c r="I172" i="15"/>
  <c r="J172" i="15" s="1"/>
  <c r="L172" i="15" s="1"/>
  <c r="N172" i="15" s="1"/>
  <c r="O172" i="15" s="1"/>
  <c r="I171" i="15"/>
  <c r="J171" i="15" s="1"/>
  <c r="L171" i="15" s="1"/>
  <c r="I164" i="15"/>
  <c r="J164" i="15" s="1"/>
  <c r="L164" i="15" s="1"/>
  <c r="I163" i="15"/>
  <c r="I161" i="15"/>
  <c r="J161" i="15" s="1"/>
  <c r="L161" i="15" s="1"/>
  <c r="I160" i="15"/>
  <c r="I154" i="15"/>
  <c r="I153" i="15"/>
  <c r="J153" i="15" s="1"/>
  <c r="L153" i="15" s="1"/>
  <c r="I147" i="15"/>
  <c r="I146" i="15"/>
  <c r="I143" i="15"/>
  <c r="J143" i="15" s="1"/>
  <c r="L143" i="15" s="1"/>
  <c r="I142" i="15"/>
  <c r="J142" i="15" s="1"/>
  <c r="L142" i="15" s="1"/>
  <c r="N142" i="15" s="1"/>
  <c r="O142" i="15" s="1"/>
  <c r="I141" i="15"/>
  <c r="J141" i="15" s="1"/>
  <c r="L141" i="15" s="1"/>
  <c r="I138" i="15"/>
  <c r="J138" i="15" s="1"/>
  <c r="L138" i="15" s="1"/>
  <c r="I133" i="15"/>
  <c r="J133" i="15" s="1"/>
  <c r="L133" i="15" s="1"/>
  <c r="N133" i="15" s="1"/>
  <c r="O133" i="15" s="1"/>
  <c r="I127" i="15"/>
  <c r="J127" i="15" s="1"/>
  <c r="L127" i="15" s="1"/>
  <c r="N127" i="15" s="1"/>
  <c r="O127" i="15" s="1"/>
  <c r="I124" i="15"/>
  <c r="J124" i="15" s="1"/>
  <c r="L124" i="15" s="1"/>
  <c r="N124" i="15" s="1"/>
  <c r="O124" i="15" s="1"/>
  <c r="I122" i="15"/>
  <c r="J122" i="15" s="1"/>
  <c r="L122" i="15" s="1"/>
  <c r="N122" i="15" s="1"/>
  <c r="O122" i="15" s="1"/>
  <c r="I120" i="15"/>
  <c r="J120" i="15" s="1"/>
  <c r="L120" i="15" s="1"/>
  <c r="I118" i="15"/>
  <c r="J118" i="15" s="1"/>
  <c r="L118" i="15" s="1"/>
  <c r="I109" i="15"/>
  <c r="J109" i="15" s="1"/>
  <c r="L109" i="15" s="1"/>
  <c r="N109" i="15" s="1"/>
  <c r="O109" i="15" s="1"/>
  <c r="I99" i="15"/>
  <c r="I91" i="15"/>
  <c r="J91" i="15" s="1"/>
  <c r="L91" i="15" s="1"/>
  <c r="I85" i="15"/>
  <c r="J85" i="15" s="1"/>
  <c r="L85" i="15" s="1"/>
  <c r="N85" i="15" s="1"/>
  <c r="O85" i="15" s="1"/>
  <c r="I83" i="15"/>
  <c r="J83" i="15" s="1"/>
  <c r="L83" i="15" s="1"/>
  <c r="I78" i="15"/>
  <c r="J78" i="15" s="1"/>
  <c r="L78" i="15" s="1"/>
  <c r="I74" i="15"/>
  <c r="J74" i="15" s="1"/>
  <c r="L74" i="15" s="1"/>
  <c r="I71" i="15"/>
  <c r="I70" i="15"/>
  <c r="J70" i="15" s="1"/>
  <c r="L70" i="15" s="1"/>
  <c r="N70" i="15" s="1"/>
  <c r="O70" i="15" s="1"/>
  <c r="I68" i="15"/>
  <c r="J68" i="15" s="1"/>
  <c r="L68" i="15" s="1"/>
  <c r="N68" i="15" s="1"/>
  <c r="O68" i="15" s="1"/>
  <c r="I67" i="15"/>
  <c r="J67" i="15" s="1"/>
  <c r="L67" i="15" s="1"/>
  <c r="I66" i="15"/>
  <c r="J66" i="15" s="1"/>
  <c r="L66" i="15" s="1"/>
  <c r="N66" i="15" s="1"/>
  <c r="O66" i="15" s="1"/>
  <c r="I64" i="15"/>
  <c r="I63" i="15"/>
  <c r="J63" i="15" s="1"/>
  <c r="L63" i="15" s="1"/>
  <c r="N63" i="15" s="1"/>
  <c r="O63" i="15" s="1"/>
  <c r="I61" i="15"/>
  <c r="J61" i="15" s="1"/>
  <c r="L61" i="15" s="1"/>
  <c r="I60" i="15"/>
  <c r="I58" i="15"/>
  <c r="J58" i="15" s="1"/>
  <c r="L58" i="15" s="1"/>
  <c r="N58" i="15" s="1"/>
  <c r="O58" i="15" s="1"/>
  <c r="I56" i="15"/>
  <c r="J56" i="15" s="1"/>
  <c r="L56" i="15" s="1"/>
  <c r="N56" i="15" s="1"/>
  <c r="O56" i="15" s="1"/>
  <c r="I55" i="15"/>
  <c r="J55" i="15" s="1"/>
  <c r="L55" i="15" s="1"/>
  <c r="N55" i="15" s="1"/>
  <c r="O55" i="15" s="1"/>
  <c r="I52" i="15"/>
  <c r="J52" i="15" s="1"/>
  <c r="L52" i="15" s="1"/>
  <c r="N52" i="15" s="1"/>
  <c r="O52" i="15" s="1"/>
  <c r="I51" i="15"/>
  <c r="J51" i="15" s="1"/>
  <c r="L51" i="15" s="1"/>
  <c r="N51" i="15" s="1"/>
  <c r="O51" i="15" s="1"/>
  <c r="I50" i="15"/>
  <c r="I49" i="15"/>
  <c r="J49" i="15" s="1"/>
  <c r="L49" i="15" s="1"/>
  <c r="N49" i="15" s="1"/>
  <c r="O49" i="15" s="1"/>
  <c r="I46" i="15"/>
  <c r="I45" i="15"/>
  <c r="I44" i="15"/>
  <c r="J44" i="15" s="1"/>
  <c r="L44" i="15" s="1"/>
  <c r="I42" i="15"/>
  <c r="I39" i="15"/>
  <c r="J39" i="15" s="1"/>
  <c r="L39" i="15" s="1"/>
  <c r="N39" i="15" s="1"/>
  <c r="O39" i="15" s="1"/>
  <c r="I38" i="15"/>
  <c r="J38" i="15" s="1"/>
  <c r="L38" i="15" s="1"/>
  <c r="I34" i="15"/>
  <c r="I33" i="15"/>
  <c r="J33" i="15" s="1"/>
  <c r="L33" i="15" s="1"/>
  <c r="N33" i="15" s="1"/>
  <c r="O33" i="15" s="1"/>
  <c r="I32" i="15"/>
  <c r="J32" i="15" s="1"/>
  <c r="L32" i="15" s="1"/>
  <c r="I23" i="15"/>
  <c r="J23" i="15" s="1"/>
  <c r="L23" i="15" s="1"/>
  <c r="N23" i="15" s="1"/>
  <c r="O23" i="15" s="1"/>
  <c r="I20" i="15"/>
  <c r="J20" i="15" s="1"/>
  <c r="L20" i="15" s="1"/>
  <c r="I15" i="15"/>
  <c r="J15" i="15" s="1"/>
  <c r="L15" i="15" s="1"/>
  <c r="N15" i="15" s="1"/>
  <c r="O15" i="15" s="1"/>
  <c r="I11" i="15"/>
  <c r="J11" i="15" s="1"/>
  <c r="L11" i="15" s="1"/>
  <c r="N138" i="15" l="1"/>
  <c r="O138" i="15" s="1"/>
  <c r="N249" i="15"/>
  <c r="O249" i="15"/>
  <c r="N259" i="15"/>
  <c r="O259" i="15" s="1"/>
  <c r="N233" i="15"/>
  <c r="O233" i="15"/>
  <c r="N270" i="15"/>
  <c r="O270" i="15" s="1"/>
  <c r="N153" i="15"/>
  <c r="O153" i="15"/>
  <c r="N241" i="15"/>
  <c r="O241" i="15" s="1"/>
  <c r="N254" i="15"/>
  <c r="O254" i="15"/>
  <c r="N273" i="15"/>
  <c r="O273" i="15" s="1"/>
  <c r="N220" i="15"/>
  <c r="O220" i="15"/>
  <c r="N141" i="15"/>
  <c r="O141" i="15" s="1"/>
  <c r="N161" i="15"/>
  <c r="O161" i="15"/>
  <c r="N239" i="15"/>
  <c r="O239" i="15" s="1"/>
  <c r="N186" i="15"/>
  <c r="O186" i="15"/>
  <c r="N237" i="15"/>
  <c r="O237" i="15" s="1"/>
  <c r="J34" i="15"/>
  <c r="L34" i="15" s="1"/>
  <c r="N34" i="15" s="1"/>
  <c r="O34" i="15" s="1"/>
  <c r="J50" i="15"/>
  <c r="L50" i="15" s="1"/>
  <c r="J99" i="15"/>
  <c r="L99" i="15" s="1"/>
  <c r="N99" i="15" s="1"/>
  <c r="O99" i="15" s="1"/>
  <c r="J146" i="15"/>
  <c r="L146" i="15" s="1"/>
  <c r="N238" i="15"/>
  <c r="O238" i="15" s="1"/>
  <c r="J238" i="15"/>
  <c r="L238" i="15" s="1"/>
  <c r="J147" i="15"/>
  <c r="L147" i="15" s="1"/>
  <c r="N191" i="15"/>
  <c r="O191" i="15" s="1"/>
  <c r="J191" i="15"/>
  <c r="L191" i="15" s="1"/>
  <c r="J46" i="15"/>
  <c r="L46" i="15" s="1"/>
  <c r="J60" i="15"/>
  <c r="L60" i="15" s="1"/>
  <c r="N71" i="15"/>
  <c r="O71" i="15" s="1"/>
  <c r="J71" i="15"/>
  <c r="L71" i="15" s="1"/>
  <c r="J163" i="15"/>
  <c r="L163" i="15" s="1"/>
  <c r="N163" i="15" s="1"/>
  <c r="O163" i="15" s="1"/>
  <c r="J268" i="15"/>
  <c r="L268" i="15" s="1"/>
  <c r="N268" i="15" s="1"/>
  <c r="O268" i="15" s="1"/>
  <c r="N45" i="15"/>
  <c r="J45" i="15"/>
  <c r="L45" i="15" s="1"/>
  <c r="J64" i="15"/>
  <c r="L64" i="15" s="1"/>
  <c r="N42" i="15"/>
  <c r="O42" i="15" s="1"/>
  <c r="J42" i="15"/>
  <c r="L42" i="15" s="1"/>
  <c r="J154" i="15"/>
  <c r="L154" i="15" s="1"/>
  <c r="N154" i="15" s="1"/>
  <c r="O154" i="15" s="1"/>
  <c r="N199" i="15"/>
  <c r="J199" i="15"/>
  <c r="L199" i="15" s="1"/>
  <c r="J255" i="15"/>
  <c r="L255" i="15" s="1"/>
  <c r="N255" i="15"/>
  <c r="O255" i="15" s="1"/>
  <c r="J279" i="15"/>
  <c r="L279" i="15" s="1"/>
  <c r="N279" i="15" s="1"/>
  <c r="O279" i="15" s="1"/>
  <c r="N160" i="15"/>
  <c r="O160" i="15" s="1"/>
  <c r="J160" i="15"/>
  <c r="L160" i="15" s="1"/>
  <c r="N64" i="15"/>
  <c r="O64" i="15" s="1"/>
  <c r="N147" i="15"/>
  <c r="O147" i="15" s="1"/>
  <c r="N211" i="15"/>
  <c r="O211" i="15" s="1"/>
  <c r="N46" i="15"/>
  <c r="O46" i="15" s="1"/>
  <c r="N60" i="15"/>
  <c r="O60" i="15" s="1"/>
  <c r="N143" i="15"/>
  <c r="O143" i="15" s="1"/>
  <c r="N50" i="15"/>
  <c r="O50" i="15" s="1"/>
  <c r="N146" i="15"/>
  <c r="O146" i="15" s="1"/>
  <c r="O199" i="15" l="1"/>
  <c r="O45" i="15"/>
  <c r="C31" i="5"/>
  <c r="N171" i="15"/>
  <c r="O171" i="15" s="1"/>
  <c r="N11" i="15"/>
  <c r="O11" i="15" s="1"/>
  <c r="N67" i="15"/>
  <c r="O67" i="15" s="1"/>
  <c r="N184" i="15"/>
  <c r="O184" i="15" s="1"/>
  <c r="N91" i="15"/>
  <c r="O91" i="15" s="1"/>
  <c r="N78" i="15"/>
  <c r="O78" i="15" s="1"/>
  <c r="N120" i="15"/>
  <c r="O120" i="15" s="1"/>
  <c r="N38" i="15"/>
  <c r="O38" i="15" s="1"/>
  <c r="N118" i="15"/>
  <c r="O118" i="15" s="1"/>
  <c r="N44" i="15"/>
  <c r="O44" i="15" s="1"/>
  <c r="N74" i="15"/>
  <c r="O74" i="15" s="1"/>
  <c r="N164" i="15"/>
  <c r="O164" i="15" s="1"/>
  <c r="N32" i="15"/>
  <c r="O32" i="15" s="1"/>
  <c r="N61" i="15"/>
  <c r="O61" i="15" s="1"/>
  <c r="N20" i="15"/>
  <c r="O20" i="15" s="1"/>
  <c r="N83" i="15"/>
  <c r="O83" i="15" s="1"/>
  <c r="L284" i="15"/>
  <c r="I289" i="11"/>
  <c r="F289" i="11"/>
  <c r="G289" i="11" s="1"/>
  <c r="I288" i="11"/>
  <c r="F288" i="11"/>
  <c r="G288" i="11" s="1"/>
  <c r="I287" i="11"/>
  <c r="F287" i="11"/>
  <c r="G287" i="11" s="1"/>
  <c r="I286" i="11"/>
  <c r="F286" i="11"/>
  <c r="G286" i="11" s="1"/>
  <c r="I285" i="11"/>
  <c r="F285" i="11"/>
  <c r="G285" i="11" s="1"/>
  <c r="I284" i="11"/>
  <c r="F284" i="11"/>
  <c r="G284" i="11" s="1"/>
  <c r="I283" i="11"/>
  <c r="F283" i="11"/>
  <c r="G283" i="11" s="1"/>
  <c r="I282" i="11"/>
  <c r="F282" i="11"/>
  <c r="G282" i="11" s="1"/>
  <c r="I281" i="11"/>
  <c r="F281" i="11"/>
  <c r="G281" i="11" s="1"/>
  <c r="I280" i="11"/>
  <c r="F280" i="11"/>
  <c r="G280" i="11" s="1"/>
  <c r="I279" i="11"/>
  <c r="F279" i="11"/>
  <c r="G279" i="11" s="1"/>
  <c r="I278" i="11"/>
  <c r="F278" i="11"/>
  <c r="G278" i="11" s="1"/>
  <c r="I277" i="11"/>
  <c r="F277" i="11"/>
  <c r="G277" i="11" s="1"/>
  <c r="I276" i="11"/>
  <c r="F276" i="11"/>
  <c r="G276" i="11" s="1"/>
  <c r="I275" i="11"/>
  <c r="F275" i="11"/>
  <c r="G275" i="11" s="1"/>
  <c r="I274" i="11"/>
  <c r="F274" i="11"/>
  <c r="G274" i="11" s="1"/>
  <c r="I273" i="11"/>
  <c r="F273" i="11"/>
  <c r="G273" i="11" s="1"/>
  <c r="I272" i="11"/>
  <c r="F272" i="11"/>
  <c r="G272" i="11" s="1"/>
  <c r="I271" i="11"/>
  <c r="F271" i="11"/>
  <c r="G271" i="11" s="1"/>
  <c r="I270" i="11"/>
  <c r="F270" i="11"/>
  <c r="G270" i="11" s="1"/>
  <c r="I269" i="11"/>
  <c r="F269" i="11"/>
  <c r="G269" i="11" s="1"/>
  <c r="I268" i="11"/>
  <c r="F268" i="11"/>
  <c r="G268" i="11" s="1"/>
  <c r="I267" i="11"/>
  <c r="F267" i="11"/>
  <c r="G267" i="11" s="1"/>
  <c r="I266" i="11"/>
  <c r="F266" i="11"/>
  <c r="G266" i="11" s="1"/>
  <c r="I265" i="11"/>
  <c r="F265" i="11"/>
  <c r="G265" i="11" s="1"/>
  <c r="I264" i="11"/>
  <c r="F264" i="11"/>
  <c r="G264" i="11" s="1"/>
  <c r="I263" i="11"/>
  <c r="F263" i="11"/>
  <c r="G263" i="11" s="1"/>
  <c r="I262" i="11"/>
  <c r="F262" i="11"/>
  <c r="G262" i="11" s="1"/>
  <c r="I261" i="11"/>
  <c r="F261" i="11"/>
  <c r="G261" i="11" s="1"/>
  <c r="I260" i="11"/>
  <c r="F260" i="11"/>
  <c r="G260" i="11" s="1"/>
  <c r="I259" i="11"/>
  <c r="F259" i="11"/>
  <c r="G259" i="11" s="1"/>
  <c r="I258" i="11"/>
  <c r="F258" i="11"/>
  <c r="G258" i="11" s="1"/>
  <c r="I257" i="11"/>
  <c r="F257" i="11"/>
  <c r="G257" i="11" s="1"/>
  <c r="I256" i="11"/>
  <c r="F256" i="11"/>
  <c r="G256" i="11" s="1"/>
  <c r="I255" i="11"/>
  <c r="F255" i="11"/>
  <c r="G255" i="11" s="1"/>
  <c r="I254" i="11"/>
  <c r="F254" i="11"/>
  <c r="G254" i="11" s="1"/>
  <c r="I253" i="11"/>
  <c r="F253" i="11"/>
  <c r="G253" i="11" s="1"/>
  <c r="I252" i="11"/>
  <c r="F252" i="11"/>
  <c r="G252" i="11" s="1"/>
  <c r="I251" i="11"/>
  <c r="F251" i="11"/>
  <c r="G251" i="11" s="1"/>
  <c r="I250" i="11"/>
  <c r="F250" i="11"/>
  <c r="G250" i="11" s="1"/>
  <c r="I249" i="11"/>
  <c r="F249" i="11"/>
  <c r="G249" i="11" s="1"/>
  <c r="I248" i="11"/>
  <c r="G248" i="11"/>
  <c r="I247" i="11"/>
  <c r="F247" i="11"/>
  <c r="G247" i="11" s="1"/>
  <c r="I246" i="11"/>
  <c r="F246" i="11"/>
  <c r="G246" i="11" s="1"/>
  <c r="I245" i="11"/>
  <c r="F245" i="11"/>
  <c r="G245" i="11" s="1"/>
  <c r="I244" i="11"/>
  <c r="F244" i="11"/>
  <c r="G244" i="11" s="1"/>
  <c r="I243" i="11"/>
  <c r="F243" i="11"/>
  <c r="G243" i="11" s="1"/>
  <c r="I242" i="11"/>
  <c r="F242" i="11"/>
  <c r="G242" i="11" s="1"/>
  <c r="I241" i="11"/>
  <c r="F241" i="11"/>
  <c r="G241" i="11" s="1"/>
  <c r="I240" i="11"/>
  <c r="F240" i="11"/>
  <c r="G240" i="11" s="1"/>
  <c r="I239" i="11"/>
  <c r="F239" i="11"/>
  <c r="G239" i="11" s="1"/>
  <c r="I238" i="11"/>
  <c r="F238" i="11"/>
  <c r="G238" i="11" s="1"/>
  <c r="I237" i="11"/>
  <c r="F237" i="11"/>
  <c r="G237" i="11" s="1"/>
  <c r="I236" i="11"/>
  <c r="F236" i="11"/>
  <c r="G236" i="11" s="1"/>
  <c r="I235" i="11"/>
  <c r="F235" i="11"/>
  <c r="G235" i="11" s="1"/>
  <c r="I234" i="11"/>
  <c r="F234" i="11"/>
  <c r="G234" i="11" s="1"/>
  <c r="I233" i="11"/>
  <c r="F233" i="11"/>
  <c r="G233" i="11" s="1"/>
  <c r="I232" i="11"/>
  <c r="F232" i="11"/>
  <c r="G232" i="11" s="1"/>
  <c r="I231" i="11"/>
  <c r="F231" i="11"/>
  <c r="G231" i="11" s="1"/>
  <c r="I230" i="11"/>
  <c r="F230" i="11"/>
  <c r="G230" i="11" s="1"/>
  <c r="I229" i="11"/>
  <c r="F229" i="11"/>
  <c r="G229" i="11" s="1"/>
  <c r="I228" i="11"/>
  <c r="F228" i="11"/>
  <c r="G228" i="11" s="1"/>
  <c r="I227" i="11"/>
  <c r="F227" i="11"/>
  <c r="G227" i="11" s="1"/>
  <c r="I226" i="11"/>
  <c r="F226" i="11"/>
  <c r="G226" i="11" s="1"/>
  <c r="I225" i="11"/>
  <c r="F225" i="11"/>
  <c r="G225" i="11" s="1"/>
  <c r="I224" i="11"/>
  <c r="F224" i="11"/>
  <c r="G224" i="11" s="1"/>
  <c r="I223" i="11"/>
  <c r="F223" i="11"/>
  <c r="G223" i="11" s="1"/>
  <c r="I222" i="11"/>
  <c r="F222" i="11"/>
  <c r="G222" i="11" s="1"/>
  <c r="I221" i="11"/>
  <c r="F221" i="11"/>
  <c r="G221" i="11" s="1"/>
  <c r="I220" i="11"/>
  <c r="F220" i="11"/>
  <c r="G220" i="11" s="1"/>
  <c r="I219" i="11"/>
  <c r="F219" i="11"/>
  <c r="G219" i="11" s="1"/>
  <c r="I218" i="11"/>
  <c r="F218" i="11"/>
  <c r="G218" i="11" s="1"/>
  <c r="I217" i="11"/>
  <c r="F217" i="11"/>
  <c r="G217" i="11" s="1"/>
  <c r="I216" i="11"/>
  <c r="F216" i="11"/>
  <c r="G216" i="11" s="1"/>
  <c r="I215" i="11"/>
  <c r="F215" i="11"/>
  <c r="G215" i="11" s="1"/>
  <c r="I214" i="11"/>
  <c r="F214" i="11"/>
  <c r="G214" i="11" s="1"/>
  <c r="I213" i="11"/>
  <c r="F213" i="11"/>
  <c r="G213" i="11" s="1"/>
  <c r="I212" i="11"/>
  <c r="F212" i="11"/>
  <c r="G212" i="11" s="1"/>
  <c r="I211" i="11"/>
  <c r="F211" i="11"/>
  <c r="G211" i="11" s="1"/>
  <c r="I210" i="11"/>
  <c r="F210" i="11"/>
  <c r="G210" i="11" s="1"/>
  <c r="I209" i="11"/>
  <c r="F209" i="11"/>
  <c r="G209" i="11" s="1"/>
  <c r="I208" i="11"/>
  <c r="F208" i="11"/>
  <c r="G208" i="11" s="1"/>
  <c r="I207" i="11"/>
  <c r="F207" i="11"/>
  <c r="G207" i="11" s="1"/>
  <c r="I206" i="11"/>
  <c r="F206" i="11"/>
  <c r="G206" i="11" s="1"/>
  <c r="I205" i="11"/>
  <c r="F205" i="11"/>
  <c r="G205" i="11" s="1"/>
  <c r="I204" i="11"/>
  <c r="F204" i="11"/>
  <c r="G204" i="11" s="1"/>
  <c r="I203" i="11"/>
  <c r="F203" i="11"/>
  <c r="G203" i="11" s="1"/>
  <c r="I202" i="11"/>
  <c r="F202" i="11"/>
  <c r="G202" i="11" s="1"/>
  <c r="I201" i="11"/>
  <c r="F201" i="11"/>
  <c r="G201" i="11" s="1"/>
  <c r="I200" i="11"/>
  <c r="F200" i="11"/>
  <c r="G200" i="11" s="1"/>
  <c r="I199" i="11"/>
  <c r="F199" i="11"/>
  <c r="G199" i="11" s="1"/>
  <c r="I198" i="11"/>
  <c r="F198" i="11"/>
  <c r="G198" i="11" s="1"/>
  <c r="I197" i="11"/>
  <c r="F197" i="11"/>
  <c r="G197" i="11" s="1"/>
  <c r="I196" i="11"/>
  <c r="G196" i="11"/>
  <c r="F196" i="11"/>
  <c r="I195" i="11"/>
  <c r="F195" i="11"/>
  <c r="G195" i="11" s="1"/>
  <c r="I194" i="11"/>
  <c r="F194" i="11"/>
  <c r="G194" i="11" s="1"/>
  <c r="I193" i="11"/>
  <c r="F193" i="11"/>
  <c r="G193" i="11" s="1"/>
  <c r="I192" i="11"/>
  <c r="F192" i="11"/>
  <c r="G192" i="11" s="1"/>
  <c r="I191" i="11"/>
  <c r="F191" i="11"/>
  <c r="G191" i="11" s="1"/>
  <c r="I190" i="11"/>
  <c r="F190" i="11"/>
  <c r="G190" i="11" s="1"/>
  <c r="I189" i="11"/>
  <c r="F189" i="11"/>
  <c r="G189" i="11" s="1"/>
  <c r="I188" i="11"/>
  <c r="F188" i="11"/>
  <c r="G188" i="11" s="1"/>
  <c r="I187" i="11"/>
  <c r="F187" i="11"/>
  <c r="G187" i="11" s="1"/>
  <c r="I186" i="11"/>
  <c r="F186" i="11"/>
  <c r="G186" i="11" s="1"/>
  <c r="I185" i="11"/>
  <c r="F185" i="11"/>
  <c r="G185" i="11" s="1"/>
  <c r="I184" i="11"/>
  <c r="F184" i="11"/>
  <c r="G184" i="11" s="1"/>
  <c r="I183" i="11"/>
  <c r="F183" i="11"/>
  <c r="G183" i="11" s="1"/>
  <c r="I182" i="11"/>
  <c r="F182" i="11"/>
  <c r="G182" i="11" s="1"/>
  <c r="I181" i="11"/>
  <c r="F181" i="11"/>
  <c r="G181" i="11" s="1"/>
  <c r="I180" i="11"/>
  <c r="F180" i="11"/>
  <c r="G180" i="11" s="1"/>
  <c r="I179" i="11"/>
  <c r="F179" i="11"/>
  <c r="G179" i="11" s="1"/>
  <c r="I178" i="11"/>
  <c r="F178" i="11"/>
  <c r="G178" i="11" s="1"/>
  <c r="I177" i="11"/>
  <c r="F177" i="11"/>
  <c r="G177" i="11" s="1"/>
  <c r="I176" i="11"/>
  <c r="G176" i="11"/>
  <c r="F176" i="11"/>
  <c r="I175" i="11"/>
  <c r="F175" i="11"/>
  <c r="G175" i="11" s="1"/>
  <c r="I174" i="11"/>
  <c r="F174" i="11"/>
  <c r="G174" i="11" s="1"/>
  <c r="I173" i="11"/>
  <c r="F173" i="11"/>
  <c r="G173" i="11" s="1"/>
  <c r="I172" i="11"/>
  <c r="F172" i="11"/>
  <c r="G172" i="11" s="1"/>
  <c r="I171" i="11"/>
  <c r="F171" i="11"/>
  <c r="G171" i="11" s="1"/>
  <c r="I170" i="11"/>
  <c r="F170" i="11"/>
  <c r="G170" i="11" s="1"/>
  <c r="I169" i="11"/>
  <c r="F169" i="11"/>
  <c r="G169" i="11" s="1"/>
  <c r="I168" i="11"/>
  <c r="F168" i="11"/>
  <c r="G168" i="11" s="1"/>
  <c r="I167" i="11"/>
  <c r="F167" i="11"/>
  <c r="G167" i="11" s="1"/>
  <c r="I166" i="11"/>
  <c r="F166" i="11"/>
  <c r="G166" i="11" s="1"/>
  <c r="I165" i="11"/>
  <c r="G165" i="11"/>
  <c r="I164" i="11"/>
  <c r="F164" i="11"/>
  <c r="G164" i="11" s="1"/>
  <c r="I163" i="11"/>
  <c r="G163" i="11"/>
  <c r="F163" i="11"/>
  <c r="I162" i="11"/>
  <c r="F162" i="11"/>
  <c r="G162" i="11" s="1"/>
  <c r="I161" i="11"/>
  <c r="F161" i="11"/>
  <c r="G161" i="11" s="1"/>
  <c r="I160" i="11"/>
  <c r="F160" i="11"/>
  <c r="G160" i="11" s="1"/>
  <c r="I159" i="11"/>
  <c r="F159" i="11"/>
  <c r="G159" i="11" s="1"/>
  <c r="I158" i="11"/>
  <c r="F158" i="11"/>
  <c r="G158" i="11" s="1"/>
  <c r="I157" i="11"/>
  <c r="F157" i="11"/>
  <c r="G157" i="11" s="1"/>
  <c r="I156" i="11"/>
  <c r="F156" i="11"/>
  <c r="G156" i="11" s="1"/>
  <c r="I155" i="11"/>
  <c r="F155" i="11"/>
  <c r="G155" i="11" s="1"/>
  <c r="I154" i="11"/>
  <c r="F154" i="11"/>
  <c r="G154" i="11" s="1"/>
  <c r="I153" i="11"/>
  <c r="F153" i="11"/>
  <c r="G153" i="11" s="1"/>
  <c r="I152" i="11"/>
  <c r="F152" i="11"/>
  <c r="G152" i="11" s="1"/>
  <c r="I151" i="11"/>
  <c r="F151" i="11"/>
  <c r="G151" i="11" s="1"/>
  <c r="I150" i="11"/>
  <c r="F150" i="11"/>
  <c r="G150" i="11" s="1"/>
  <c r="I149" i="11"/>
  <c r="F149" i="11"/>
  <c r="G149" i="11" s="1"/>
  <c r="I148" i="11"/>
  <c r="F148" i="11"/>
  <c r="G148" i="11" s="1"/>
  <c r="I147" i="11"/>
  <c r="F147" i="11"/>
  <c r="G147" i="11" s="1"/>
  <c r="I146" i="11"/>
  <c r="F146" i="11"/>
  <c r="G146" i="11" s="1"/>
  <c r="I145" i="11"/>
  <c r="F145" i="11"/>
  <c r="G145" i="11" s="1"/>
  <c r="I144" i="11"/>
  <c r="F144" i="11"/>
  <c r="G144" i="11" s="1"/>
  <c r="I143" i="11"/>
  <c r="F143" i="11"/>
  <c r="G143" i="11" s="1"/>
  <c r="I142" i="11"/>
  <c r="F142" i="11"/>
  <c r="G142" i="11" s="1"/>
  <c r="I141" i="11"/>
  <c r="F141" i="11"/>
  <c r="G141" i="11" s="1"/>
  <c r="I140" i="11"/>
  <c r="F140" i="11"/>
  <c r="G140" i="11" s="1"/>
  <c r="I139" i="11"/>
  <c r="F139" i="11"/>
  <c r="G139" i="11" s="1"/>
  <c r="I138" i="11"/>
  <c r="F138" i="11"/>
  <c r="G138" i="11" s="1"/>
  <c r="I137" i="11"/>
  <c r="F137" i="11"/>
  <c r="G137" i="11" s="1"/>
  <c r="I136" i="11"/>
  <c r="F136" i="11"/>
  <c r="G136" i="11" s="1"/>
  <c r="I135" i="11"/>
  <c r="F135" i="11"/>
  <c r="G135" i="11" s="1"/>
  <c r="I134" i="11"/>
  <c r="F134" i="11"/>
  <c r="G134" i="11" s="1"/>
  <c r="I133" i="11"/>
  <c r="F133" i="11"/>
  <c r="G133" i="11" s="1"/>
  <c r="I132" i="11"/>
  <c r="F132" i="11"/>
  <c r="G132" i="11" s="1"/>
  <c r="I131" i="11"/>
  <c r="F131" i="11"/>
  <c r="G131" i="11" s="1"/>
  <c r="I130" i="11"/>
  <c r="F130" i="11"/>
  <c r="G130" i="11" s="1"/>
  <c r="I129" i="11"/>
  <c r="F129" i="11"/>
  <c r="G129" i="11" s="1"/>
  <c r="I128" i="11"/>
  <c r="F128" i="11"/>
  <c r="G128" i="11" s="1"/>
  <c r="I127" i="11"/>
  <c r="F127" i="11"/>
  <c r="G127" i="11" s="1"/>
  <c r="I126" i="11"/>
  <c r="F126" i="11"/>
  <c r="G126" i="11" s="1"/>
  <c r="I125" i="11"/>
  <c r="G125" i="11"/>
  <c r="F125" i="11"/>
  <c r="I124" i="11"/>
  <c r="G124" i="11"/>
  <c r="I123" i="11"/>
  <c r="F123" i="11"/>
  <c r="G123" i="11" s="1"/>
  <c r="I122" i="11"/>
  <c r="F122" i="11"/>
  <c r="G122" i="11" s="1"/>
  <c r="I121" i="11"/>
  <c r="F121" i="11"/>
  <c r="G121" i="11" s="1"/>
  <c r="I120" i="11"/>
  <c r="F120" i="11"/>
  <c r="G120" i="11" s="1"/>
  <c r="I119" i="11"/>
  <c r="F119" i="11"/>
  <c r="G119" i="11" s="1"/>
  <c r="I118" i="11"/>
  <c r="F118" i="11"/>
  <c r="G118" i="11" s="1"/>
  <c r="I117" i="11"/>
  <c r="F117" i="11"/>
  <c r="G117" i="11" s="1"/>
  <c r="I116" i="11"/>
  <c r="F116" i="11"/>
  <c r="G116" i="11" s="1"/>
  <c r="I115" i="11"/>
  <c r="F115" i="11"/>
  <c r="G115" i="11" s="1"/>
  <c r="I114" i="11"/>
  <c r="F114" i="11"/>
  <c r="G114" i="11" s="1"/>
  <c r="I113" i="11"/>
  <c r="F113" i="11"/>
  <c r="G113" i="11" s="1"/>
  <c r="I112" i="11"/>
  <c r="F112" i="11"/>
  <c r="G112" i="11" s="1"/>
  <c r="I111" i="11"/>
  <c r="F111" i="11"/>
  <c r="G111" i="11" s="1"/>
  <c r="I110" i="11"/>
  <c r="G110" i="11"/>
  <c r="I109" i="11"/>
  <c r="F109" i="11"/>
  <c r="G109" i="11" s="1"/>
  <c r="I108" i="11"/>
  <c r="F108" i="11"/>
  <c r="G108" i="11" s="1"/>
  <c r="I107" i="11"/>
  <c r="F107" i="11"/>
  <c r="G107" i="11" s="1"/>
  <c r="I106" i="11"/>
  <c r="F106" i="11"/>
  <c r="G106" i="11" s="1"/>
  <c r="I105" i="11"/>
  <c r="F105" i="11"/>
  <c r="G105" i="11" s="1"/>
  <c r="I104" i="11"/>
  <c r="F104" i="11"/>
  <c r="G104" i="11" s="1"/>
  <c r="I103" i="11"/>
  <c r="F103" i="11"/>
  <c r="G103" i="11" s="1"/>
  <c r="I102" i="11"/>
  <c r="F102" i="11"/>
  <c r="G102" i="11" s="1"/>
  <c r="I101" i="11"/>
  <c r="F101" i="11"/>
  <c r="G101" i="11" s="1"/>
  <c r="I100" i="11"/>
  <c r="F100" i="11"/>
  <c r="G100" i="11" s="1"/>
  <c r="I99" i="11"/>
  <c r="F99" i="11"/>
  <c r="G99" i="11" s="1"/>
  <c r="I98" i="11"/>
  <c r="F98" i="11"/>
  <c r="G98" i="11" s="1"/>
  <c r="I97" i="11"/>
  <c r="F97" i="11"/>
  <c r="G97" i="11" s="1"/>
  <c r="I96" i="11"/>
  <c r="F96" i="11"/>
  <c r="G96" i="11" s="1"/>
  <c r="I95" i="11"/>
  <c r="F95" i="11"/>
  <c r="G95" i="11" s="1"/>
  <c r="I94" i="11"/>
  <c r="F94" i="11"/>
  <c r="G94" i="11" s="1"/>
  <c r="I93" i="11"/>
  <c r="F93" i="11"/>
  <c r="G93" i="11" s="1"/>
  <c r="I92" i="11"/>
  <c r="F92" i="11"/>
  <c r="G92" i="11" s="1"/>
  <c r="I91" i="11"/>
  <c r="F91" i="11"/>
  <c r="G91" i="11" s="1"/>
  <c r="I90" i="11"/>
  <c r="F90" i="11"/>
  <c r="G90" i="11" s="1"/>
  <c r="I89" i="11"/>
  <c r="F89" i="11"/>
  <c r="G89" i="11" s="1"/>
  <c r="I88" i="11"/>
  <c r="F88" i="11"/>
  <c r="G88" i="11" s="1"/>
  <c r="I87" i="11"/>
  <c r="F87" i="11"/>
  <c r="G87" i="11" s="1"/>
  <c r="I86" i="11"/>
  <c r="F86" i="11"/>
  <c r="G86" i="11" s="1"/>
  <c r="I85" i="11"/>
  <c r="F85" i="11"/>
  <c r="G85" i="11" s="1"/>
  <c r="I84" i="11"/>
  <c r="F84" i="11"/>
  <c r="G84" i="11" s="1"/>
  <c r="I83" i="11"/>
  <c r="F83" i="11"/>
  <c r="G83" i="11" s="1"/>
  <c r="I82" i="11"/>
  <c r="F82" i="11"/>
  <c r="G82" i="11" s="1"/>
  <c r="I81" i="11"/>
  <c r="F81" i="11"/>
  <c r="G81" i="11" s="1"/>
  <c r="I80" i="11"/>
  <c r="F80" i="11"/>
  <c r="G80" i="11" s="1"/>
  <c r="I79" i="11"/>
  <c r="F79" i="11"/>
  <c r="G79" i="11" s="1"/>
  <c r="I78" i="11"/>
  <c r="F78" i="11"/>
  <c r="G78" i="11" s="1"/>
  <c r="I77" i="11"/>
  <c r="F77" i="11"/>
  <c r="G77" i="11" s="1"/>
  <c r="I76" i="11"/>
  <c r="F76" i="11"/>
  <c r="G76" i="11" s="1"/>
  <c r="I75" i="11"/>
  <c r="F75" i="11"/>
  <c r="G75" i="11" s="1"/>
  <c r="I74" i="11"/>
  <c r="F74" i="11"/>
  <c r="G74" i="11" s="1"/>
  <c r="I73" i="11"/>
  <c r="F73" i="11"/>
  <c r="G73" i="11" s="1"/>
  <c r="I72" i="11"/>
  <c r="F72" i="11"/>
  <c r="G72" i="11" s="1"/>
  <c r="I71" i="11"/>
  <c r="F71" i="11"/>
  <c r="G71" i="11" s="1"/>
  <c r="I70" i="11"/>
  <c r="F70" i="11"/>
  <c r="G70" i="11" s="1"/>
  <c r="I69" i="11"/>
  <c r="F69" i="11"/>
  <c r="G69" i="11" s="1"/>
  <c r="I68" i="11"/>
  <c r="F68" i="11"/>
  <c r="G68" i="11" s="1"/>
  <c r="I67" i="11"/>
  <c r="F67" i="11"/>
  <c r="G67" i="11" s="1"/>
  <c r="I66" i="11"/>
  <c r="F66" i="11"/>
  <c r="G66" i="11" s="1"/>
  <c r="I65" i="11"/>
  <c r="F65" i="11"/>
  <c r="G65" i="11" s="1"/>
  <c r="I64" i="11"/>
  <c r="F64" i="11"/>
  <c r="G64" i="11" s="1"/>
  <c r="I63" i="11"/>
  <c r="F63" i="11"/>
  <c r="G63" i="11" s="1"/>
  <c r="I62" i="11"/>
  <c r="F62" i="11"/>
  <c r="G62" i="11" s="1"/>
  <c r="I61" i="11"/>
  <c r="F61" i="11"/>
  <c r="G61" i="11" s="1"/>
  <c r="I60" i="11"/>
  <c r="F60" i="11"/>
  <c r="G60" i="11" s="1"/>
  <c r="I59" i="11"/>
  <c r="F59" i="11"/>
  <c r="G59" i="11" s="1"/>
  <c r="I58" i="11"/>
  <c r="F58" i="11"/>
  <c r="G58" i="11" s="1"/>
  <c r="I57" i="11"/>
  <c r="F57" i="11"/>
  <c r="G57" i="11" s="1"/>
  <c r="I56" i="11"/>
  <c r="F56" i="11"/>
  <c r="G56" i="11" s="1"/>
  <c r="I55" i="11"/>
  <c r="F55" i="11"/>
  <c r="G55" i="11" s="1"/>
  <c r="I54" i="11"/>
  <c r="F54" i="11"/>
  <c r="G54" i="11" s="1"/>
  <c r="I53" i="11"/>
  <c r="F53" i="11"/>
  <c r="G53" i="11" s="1"/>
  <c r="I52" i="11"/>
  <c r="F52" i="11"/>
  <c r="G52" i="11" s="1"/>
  <c r="I51" i="11"/>
  <c r="F51" i="11"/>
  <c r="G51" i="11" s="1"/>
  <c r="I50" i="11"/>
  <c r="F50" i="11"/>
  <c r="G50" i="11" s="1"/>
  <c r="I49" i="11"/>
  <c r="F49" i="11"/>
  <c r="G49" i="11" s="1"/>
  <c r="I48" i="11"/>
  <c r="F48" i="11"/>
  <c r="G48" i="11" s="1"/>
  <c r="I47" i="11"/>
  <c r="F47" i="11"/>
  <c r="G47" i="11" s="1"/>
  <c r="I46" i="11"/>
  <c r="F46" i="11"/>
  <c r="G46" i="11" s="1"/>
  <c r="I45" i="11"/>
  <c r="F45" i="11"/>
  <c r="G45" i="11" s="1"/>
  <c r="I44" i="11"/>
  <c r="F44" i="11"/>
  <c r="G44" i="11" s="1"/>
  <c r="I43" i="11"/>
  <c r="F43" i="11"/>
  <c r="G43" i="11" s="1"/>
  <c r="I42" i="11"/>
  <c r="F42" i="11"/>
  <c r="G42" i="11" s="1"/>
  <c r="I41" i="11"/>
  <c r="F41" i="11"/>
  <c r="G41" i="11" s="1"/>
  <c r="I40" i="11"/>
  <c r="F40" i="11"/>
  <c r="G40" i="11" s="1"/>
  <c r="I39" i="11"/>
  <c r="F39" i="11"/>
  <c r="G39" i="11" s="1"/>
  <c r="I38" i="11"/>
  <c r="F38" i="11"/>
  <c r="G38" i="11" s="1"/>
  <c r="I37" i="11"/>
  <c r="F37" i="11"/>
  <c r="G37" i="11" s="1"/>
  <c r="I36" i="11"/>
  <c r="F36" i="11"/>
  <c r="G36" i="11" s="1"/>
  <c r="I35" i="11"/>
  <c r="F35" i="11"/>
  <c r="G35" i="11" s="1"/>
  <c r="I34" i="11"/>
  <c r="F34" i="11"/>
  <c r="G34" i="11" s="1"/>
  <c r="I33" i="11"/>
  <c r="F33" i="11"/>
  <c r="G33" i="11" s="1"/>
  <c r="I32" i="11"/>
  <c r="F32" i="11"/>
  <c r="G32" i="11" s="1"/>
  <c r="I31" i="11"/>
  <c r="F31" i="11"/>
  <c r="G31" i="11" s="1"/>
  <c r="I30" i="11"/>
  <c r="F30" i="11"/>
  <c r="G30" i="11" s="1"/>
  <c r="I29" i="11"/>
  <c r="F29" i="11"/>
  <c r="G29" i="11" s="1"/>
  <c r="I28" i="11"/>
  <c r="F28" i="11"/>
  <c r="G28" i="11" s="1"/>
  <c r="I27" i="11"/>
  <c r="F27" i="11"/>
  <c r="G27" i="11" s="1"/>
  <c r="I26" i="11"/>
  <c r="F26" i="11"/>
  <c r="G26" i="11" s="1"/>
  <c r="I25" i="11"/>
  <c r="F25" i="11"/>
  <c r="G25" i="11" s="1"/>
  <c r="I24" i="11"/>
  <c r="F24" i="11"/>
  <c r="G24" i="11" s="1"/>
  <c r="I23" i="11"/>
  <c r="F23" i="11"/>
  <c r="G23" i="11" s="1"/>
  <c r="I22" i="11"/>
  <c r="F22" i="11"/>
  <c r="G22" i="11" s="1"/>
  <c r="I21" i="11"/>
  <c r="F21" i="11"/>
  <c r="G21" i="11" s="1"/>
  <c r="I20" i="11"/>
  <c r="F20" i="11"/>
  <c r="G20" i="11" s="1"/>
  <c r="I19" i="11"/>
  <c r="F19" i="11"/>
  <c r="G19" i="11" s="1"/>
  <c r="I18" i="11"/>
  <c r="F18" i="11"/>
  <c r="G18" i="11" s="1"/>
  <c r="I17" i="11"/>
  <c r="F17" i="11"/>
  <c r="G17" i="11" s="1"/>
  <c r="I16" i="11"/>
  <c r="F16" i="11"/>
  <c r="G16" i="11" s="1"/>
  <c r="I15" i="11"/>
  <c r="G15" i="11"/>
  <c r="F15" i="11"/>
  <c r="I14" i="11"/>
  <c r="F14" i="11"/>
  <c r="G14" i="11" s="1"/>
  <c r="I13" i="11"/>
  <c r="F13" i="11"/>
  <c r="G13" i="11" s="1"/>
  <c r="I12" i="11"/>
  <c r="F12" i="11"/>
  <c r="G12" i="11" s="1"/>
  <c r="I11" i="11"/>
  <c r="F11" i="11"/>
  <c r="G11" i="11" s="1"/>
  <c r="I10" i="11"/>
  <c r="F10" i="11"/>
  <c r="G10" i="11" s="1"/>
  <c r="O284" i="15" l="1"/>
  <c r="N284" i="15"/>
  <c r="I59" i="7"/>
  <c r="G65" i="7" s="1"/>
  <c r="J65" i="7" s="1"/>
  <c r="C33" i="5" l="1"/>
  <c r="S103" i="26"/>
  <c r="P103" i="26"/>
  <c r="Q103" i="26" l="1"/>
  <c r="T103" i="2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Davis, Tondra A - DOA</author>
  </authors>
  <commentList>
    <comment ref="A85" authorId="0" shapeId="0" xr:uid="{96FEAAA0-DAAC-4D79-8D4E-AC708CBD4C39}">
      <text>
        <r>
          <rPr>
            <b/>
            <sz val="9"/>
            <color indexed="81"/>
            <rFont val="Tahoma"/>
            <family val="2"/>
          </rPr>
          <t>Davis, Tondra A - DOA:</t>
        </r>
        <r>
          <rPr>
            <sz val="9"/>
            <color indexed="81"/>
            <rFont val="Tahoma"/>
            <family val="2"/>
          </rPr>
          <t xml:space="preserve">
Original Ink signature required.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Davis, Tondra A - DOA</author>
  </authors>
  <commentList>
    <comment ref="A12" authorId="0" shapeId="0" xr:uid="{A004E9C3-95CD-4C6F-9D9A-B2E9FB88A2ED}">
      <text>
        <r>
          <rPr>
            <b/>
            <sz val="9"/>
            <color indexed="81"/>
            <rFont val="Tahoma"/>
            <family val="2"/>
          </rPr>
          <t>Davis, Tondra A - DOA:</t>
        </r>
        <r>
          <rPr>
            <sz val="9"/>
            <color indexed="81"/>
            <rFont val="Tahoma"/>
            <family val="2"/>
          </rPr>
          <t xml:space="preserve">
Address for TEACH reimbursement check.</t>
        </r>
      </text>
    </comment>
    <comment ref="C14" authorId="0" shapeId="0" xr:uid="{9F033C1B-D041-483E-92E5-5722D6D2A3B0}">
      <text>
        <r>
          <rPr>
            <b/>
            <sz val="9"/>
            <color indexed="81"/>
            <rFont val="Tahoma"/>
            <family val="2"/>
          </rPr>
          <t>Davis, Tondra A - DOA:</t>
        </r>
        <r>
          <rPr>
            <sz val="9"/>
            <color indexed="81"/>
            <rFont val="Tahoma"/>
            <family val="2"/>
          </rPr>
          <t xml:space="preserve">
TEACH will direct communications to this person for timely response.</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area_calc_may201822" type="6" refreshedVersion="6" background="1" saveData="1">
    <textPr codePage="437" sourceFile="F:\Boundaries_Project\State_Federal_Funding\area_calc_may2018.txt" tab="0" comma="1">
      <textFields count="11">
        <textField type="skip"/>
        <textField type="text"/>
        <textField/>
        <textField type="text"/>
        <textField type="skip"/>
        <textField type="skip"/>
        <textField type="skip"/>
        <textField/>
        <textField/>
        <textField/>
        <textField/>
      </textFields>
    </textPr>
  </connection>
  <connection id="2" xr16:uid="{298B4CDA-F948-4E53-AEA5-C424DA704F57}" name="area_calc_may2018221" type="6" refreshedVersion="6" background="1" saveData="1">
    <textPr codePage="437" sourceFile="F:\Boundaries_Project\State_Federal_Funding\area_calc_may2018.txt" tab="0" comma="1">
      <textFields count="11">
        <textField type="skip"/>
        <textField type="text"/>
        <textField/>
        <textField type="text"/>
        <textField type="skip"/>
        <textField type="skip"/>
        <textField type="skip"/>
        <textField/>
        <textField/>
        <textField/>
        <textField/>
      </textFields>
    </textPr>
  </connection>
  <connection id="3" xr16:uid="{5106AD80-8A19-4CDD-BFF3-3BEC03BF4134}" name="area_calc_may20182211" type="6" refreshedVersion="6" background="1" saveData="1">
    <textPr codePage="437" sourceFile="F:\Boundaries_Project\State_Federal_Funding\area_calc_may2018.txt" tab="0" comma="1">
      <textFields count="11">
        <textField type="skip"/>
        <textField type="text"/>
        <textField/>
        <textField type="text"/>
        <textField type="skip"/>
        <textField type="skip"/>
        <textField type="skip"/>
        <textField/>
        <textField/>
        <textField/>
        <textField/>
      </textFields>
    </textPr>
  </connection>
  <connection id="4" xr16:uid="{B1A74332-23EF-4CBB-966B-2DB91520FDAE}" name="area_calc_may2018222" type="6" refreshedVersion="6" background="1" saveData="1">
    <textPr codePage="437" sourceFile="F:\Boundaries_Project\State_Federal_Funding\area_calc_may2018.txt" tab="0" comma="1">
      <textFields count="11">
        <textField type="skip"/>
        <textField type="text"/>
        <textField/>
        <textField type="text"/>
        <textField type="skip"/>
        <textField type="skip"/>
        <textField type="skip"/>
        <textField/>
        <textField/>
        <textField/>
        <textField/>
      </textFields>
    </textPr>
  </connection>
</connections>
</file>

<file path=xl/sharedStrings.xml><?xml version="1.0" encoding="utf-8"?>
<sst xmlns="http://schemas.openxmlformats.org/spreadsheetml/2006/main" count="5283" uniqueCount="1622">
  <si>
    <t>Basic Maintenance of Internal Connections</t>
  </si>
  <si>
    <t xml:space="preserve">Cabling </t>
  </si>
  <si>
    <t xml:space="preserve">Connectors </t>
  </si>
  <si>
    <t xml:space="preserve">Fees, Taxes, etc. </t>
  </si>
  <si>
    <t xml:space="preserve">Firewall Services &amp; Components </t>
  </si>
  <si>
    <t>Managed Services</t>
  </si>
  <si>
    <t>Racks &amp; Cabinets</t>
  </si>
  <si>
    <t>Routers</t>
  </si>
  <si>
    <t>Switches</t>
  </si>
  <si>
    <t>Title:</t>
  </si>
  <si>
    <t>Qty</t>
  </si>
  <si>
    <t>Infrastructure/Equipment</t>
  </si>
  <si>
    <t>Description (Model/Capacity, etc.)</t>
  </si>
  <si>
    <t>Estimated Cost</t>
  </si>
  <si>
    <t>Estimated Purchase Date</t>
  </si>
  <si>
    <t>Estimated Installation Date</t>
  </si>
  <si>
    <t>Goal 1:</t>
  </si>
  <si>
    <t>Goal 2:</t>
  </si>
  <si>
    <t>Goal 3:</t>
  </si>
  <si>
    <t>Current Bandwidth:</t>
  </si>
  <si>
    <t>Available Providers:</t>
  </si>
  <si>
    <t>Other:</t>
  </si>
  <si>
    <t>(Standard industry definitions apply.)</t>
  </si>
  <si>
    <t>teach@wi.gov</t>
  </si>
  <si>
    <t>3.</t>
  </si>
  <si>
    <t>(if known)</t>
  </si>
  <si>
    <t>Per Wisconsin Statute 16.994, Information Technology Block Grants:</t>
  </si>
  <si>
    <r>
      <rPr>
        <b/>
        <sz val="11"/>
        <color theme="4" tint="-0.499984740745262"/>
        <rFont val="Calibri"/>
        <family val="2"/>
        <scheme val="minor"/>
      </rPr>
      <t>FREE/REDUCED PERCENTAGE</t>
    </r>
    <r>
      <rPr>
        <sz val="11"/>
        <color theme="1"/>
        <rFont val="Calibri"/>
        <family val="2"/>
        <scheme val="minor"/>
      </rPr>
      <t xml:space="preserve"> determines funding priority: districts with higher free/reduced percentages have higher funding priority. </t>
    </r>
  </si>
  <si>
    <r>
      <rPr>
        <b/>
        <sz val="11"/>
        <color theme="9" tint="-0.249977111117893"/>
        <rFont val="Calibri"/>
        <family val="2"/>
        <scheme val="minor"/>
      </rPr>
      <t>E-RATE DISCOUNT PERCENTAGE</t>
    </r>
    <r>
      <rPr>
        <sz val="11"/>
        <rFont val="Calibri"/>
        <family val="2"/>
        <scheme val="minor"/>
      </rPr>
      <t xml:space="preserve"> determines </t>
    </r>
    <r>
      <rPr>
        <b/>
        <sz val="11"/>
        <color theme="5" tint="-0.499984740745262"/>
        <rFont val="Calibri"/>
        <family val="2"/>
        <scheme val="minor"/>
      </rPr>
      <t>GRANT REIMBURSEMENT PERCENTAGE</t>
    </r>
    <r>
      <rPr>
        <sz val="11"/>
        <rFont val="Calibri"/>
        <family val="2"/>
        <scheme val="minor"/>
      </rPr>
      <t>: (100% minus E-RATE DISCOUNT PERCENTAGE)</t>
    </r>
    <r>
      <rPr>
        <sz val="11"/>
        <color theme="9" tint="-0.249977111117893"/>
        <rFont val="Calibri"/>
        <family val="2"/>
        <scheme val="minor"/>
      </rPr>
      <t>.</t>
    </r>
  </si>
  <si>
    <r>
      <rPr>
        <b/>
        <sz val="11"/>
        <color theme="7" tint="-0.249977111117893"/>
        <rFont val="Calibri"/>
        <family val="2"/>
        <scheme val="minor"/>
      </rPr>
      <t>ENROLLMENT</t>
    </r>
    <r>
      <rPr>
        <b/>
        <sz val="11"/>
        <color theme="7" tint="-0.499984740745262"/>
        <rFont val="Calibri"/>
        <family val="2"/>
        <scheme val="minor"/>
      </rPr>
      <t xml:space="preserve"> </t>
    </r>
    <r>
      <rPr>
        <sz val="11"/>
        <rFont val="Calibri"/>
        <family val="2"/>
        <scheme val="minor"/>
      </rPr>
      <t>determines</t>
    </r>
    <r>
      <rPr>
        <sz val="11"/>
        <color theme="7" tint="-0.499984740745262"/>
        <rFont val="Calibri"/>
        <family val="2"/>
        <scheme val="minor"/>
      </rPr>
      <t xml:space="preserve"> </t>
    </r>
  </si>
  <si>
    <r>
      <rPr>
        <b/>
        <sz val="11"/>
        <color rgb="FF7030A0"/>
        <rFont val="Calibri"/>
        <family val="2"/>
        <scheme val="minor"/>
      </rPr>
      <t xml:space="preserve">MAXIMUM FUNDING AMOUNT: </t>
    </r>
    <r>
      <rPr>
        <sz val="11"/>
        <rFont val="Calibri"/>
        <family val="2"/>
        <scheme val="minor"/>
      </rPr>
      <t>(fewer than 750 students, $30,000; 750-1500 students, $40*number of students; more than 1,500 students, $60,000).</t>
    </r>
  </si>
  <si>
    <t>CESA</t>
  </si>
  <si>
    <t>DISTRICT NAME</t>
  </si>
  <si>
    <t>STUDENTS/ SQUARE MILE</t>
  </si>
  <si>
    <t>FREE/ REDUCED PERCENTAGE</t>
  </si>
  <si>
    <t>E-RATE DISCOUNT PERCENTAGE</t>
  </si>
  <si>
    <t>GRANT REIMBURSEMENT PERCENTAGE</t>
  </si>
  <si>
    <t>ENROLLMENT</t>
  </si>
  <si>
    <t>MAXIMUM FUNDING AMOUNT</t>
  </si>
  <si>
    <t>OR</t>
  </si>
  <si>
    <t>(See chart on "District Data" tab.)</t>
  </si>
  <si>
    <t>Access Points</t>
  </si>
  <si>
    <t>Antennas</t>
  </si>
  <si>
    <t>LAN Controllers</t>
  </si>
  <si>
    <t>Eligible Equipment &amp; Services</t>
  </si>
  <si>
    <t>Wireless Controllers &amp; Wireless Control Systems</t>
  </si>
  <si>
    <r>
      <rPr>
        <b/>
        <sz val="11"/>
        <color rgb="FFC00000"/>
        <rFont val="Calibri"/>
        <family val="2"/>
        <scheme val="minor"/>
      </rPr>
      <t>STUDENTS/ SQUARE MILE</t>
    </r>
    <r>
      <rPr>
        <sz val="11"/>
        <color rgb="FFC00000"/>
        <rFont val="Calibri"/>
        <family val="2"/>
        <scheme val="minor"/>
      </rPr>
      <t xml:space="preserve"> </t>
    </r>
    <r>
      <rPr>
        <sz val="11"/>
        <color theme="1"/>
        <rFont val="Calibri"/>
        <family val="2"/>
        <scheme val="minor"/>
      </rPr>
      <t>determines grant eligibility: districts with fewer than 16 students per square mile are eligible.</t>
    </r>
  </si>
  <si>
    <t>LEA CODE</t>
  </si>
  <si>
    <t xml:space="preserve">Adams-Friendship Area   </t>
  </si>
  <si>
    <t xml:space="preserve">Albany                  </t>
  </si>
  <si>
    <t xml:space="preserve">Algoma                  </t>
  </si>
  <si>
    <t xml:space="preserve">Alma                    </t>
  </si>
  <si>
    <t xml:space="preserve">Alma Center             </t>
  </si>
  <si>
    <t xml:space="preserve">Almond-Bancroft         </t>
  </si>
  <si>
    <t xml:space="preserve">Amery                   </t>
  </si>
  <si>
    <t xml:space="preserve">Antigo                  </t>
  </si>
  <si>
    <t xml:space="preserve">Arcadia                 </t>
  </si>
  <si>
    <t xml:space="preserve">Argyle                  </t>
  </si>
  <si>
    <t xml:space="preserve">Ashland                 </t>
  </si>
  <si>
    <t xml:space="preserve">Athens                  </t>
  </si>
  <si>
    <t xml:space="preserve">Auburndale              </t>
  </si>
  <si>
    <t xml:space="preserve">Augusta                 </t>
  </si>
  <si>
    <t xml:space="preserve">Baldwin-Woodville Area  </t>
  </si>
  <si>
    <t xml:space="preserve">Bangor                  </t>
  </si>
  <si>
    <t xml:space="preserve">Barneveld               </t>
  </si>
  <si>
    <t xml:space="preserve">Barron Area             </t>
  </si>
  <si>
    <t xml:space="preserve">Bayfield                </t>
  </si>
  <si>
    <t xml:space="preserve">Beecher-Dunbar-Pembine  </t>
  </si>
  <si>
    <t xml:space="preserve">Belleville              </t>
  </si>
  <si>
    <t xml:space="preserve">Belmont Community       </t>
  </si>
  <si>
    <t xml:space="preserve">Benton                  </t>
  </si>
  <si>
    <t xml:space="preserve">Berlin Area             </t>
  </si>
  <si>
    <t xml:space="preserve">Big Foot UHS            </t>
  </si>
  <si>
    <t xml:space="preserve">Birchwood               </t>
  </si>
  <si>
    <t xml:space="preserve">Black Hawk              </t>
  </si>
  <si>
    <t xml:space="preserve">Black River Falls       </t>
  </si>
  <si>
    <t xml:space="preserve">Blair-Taylor            </t>
  </si>
  <si>
    <t xml:space="preserve">Bloomer                 </t>
  </si>
  <si>
    <t xml:space="preserve">Bonduel                 </t>
  </si>
  <si>
    <t xml:space="preserve">Boscobel                </t>
  </si>
  <si>
    <t xml:space="preserve">Bowler                  </t>
  </si>
  <si>
    <t xml:space="preserve">Boyceville Community    </t>
  </si>
  <si>
    <t xml:space="preserve">Brighton #1             </t>
  </si>
  <si>
    <t xml:space="preserve">Brillion                </t>
  </si>
  <si>
    <t xml:space="preserve">Brodhead                </t>
  </si>
  <si>
    <t xml:space="preserve">Bruce                   </t>
  </si>
  <si>
    <t xml:space="preserve">Butternut               </t>
  </si>
  <si>
    <t xml:space="preserve">Cadott Community        </t>
  </si>
  <si>
    <t xml:space="preserve">Cambria-Friesland       </t>
  </si>
  <si>
    <t xml:space="preserve">Cambridge               </t>
  </si>
  <si>
    <t xml:space="preserve">Cameron                 </t>
  </si>
  <si>
    <t xml:space="preserve">Campbellsport           </t>
  </si>
  <si>
    <t xml:space="preserve">Cashton                 </t>
  </si>
  <si>
    <t xml:space="preserve">Cassville               </t>
  </si>
  <si>
    <t xml:space="preserve">Central/Westosha UHS    </t>
  </si>
  <si>
    <t xml:space="preserve">Chequamegon             </t>
  </si>
  <si>
    <t xml:space="preserve">Chetek-Weyerhaeuser     </t>
  </si>
  <si>
    <t xml:space="preserve">Chilton                 </t>
  </si>
  <si>
    <t xml:space="preserve">Clayton                 </t>
  </si>
  <si>
    <t xml:space="preserve">Clear Lake              </t>
  </si>
  <si>
    <t xml:space="preserve">Clinton Community       </t>
  </si>
  <si>
    <t xml:space="preserve">Clintonville            </t>
  </si>
  <si>
    <t xml:space="preserve">Cochrane-Fountain City  </t>
  </si>
  <si>
    <t xml:space="preserve">Colby                   </t>
  </si>
  <si>
    <t xml:space="preserve">Coleman                 </t>
  </si>
  <si>
    <t xml:space="preserve">Colfax                  </t>
  </si>
  <si>
    <t xml:space="preserve">Columbus                </t>
  </si>
  <si>
    <t xml:space="preserve">Cornell                 </t>
  </si>
  <si>
    <t xml:space="preserve">Crandon                 </t>
  </si>
  <si>
    <t xml:space="preserve">Crivitz                 </t>
  </si>
  <si>
    <t xml:space="preserve">Cuba City               </t>
  </si>
  <si>
    <t xml:space="preserve">Cumberland              </t>
  </si>
  <si>
    <t xml:space="preserve">Darlington Community    </t>
  </si>
  <si>
    <t xml:space="preserve">Denmark                 </t>
  </si>
  <si>
    <t xml:space="preserve">Desoto Area             </t>
  </si>
  <si>
    <t xml:space="preserve">Dodgeland               </t>
  </si>
  <si>
    <t xml:space="preserve">Dodgeville              </t>
  </si>
  <si>
    <t xml:space="preserve">Dover #1                </t>
  </si>
  <si>
    <t xml:space="preserve">Drummond                </t>
  </si>
  <si>
    <t xml:space="preserve">Durand                  </t>
  </si>
  <si>
    <t xml:space="preserve">Edgar                   </t>
  </si>
  <si>
    <t xml:space="preserve">Elcho                   </t>
  </si>
  <si>
    <t xml:space="preserve">Eleva-Strum             </t>
  </si>
  <si>
    <t xml:space="preserve">Elk Mound Area          </t>
  </si>
  <si>
    <t xml:space="preserve">Elkhart Lake-Glenbeulah </t>
  </si>
  <si>
    <t xml:space="preserve">Ellsworth Community     </t>
  </si>
  <si>
    <t xml:space="preserve">Elmwood                 </t>
  </si>
  <si>
    <t xml:space="preserve">Erin                    </t>
  </si>
  <si>
    <t xml:space="preserve">Fall Creek              </t>
  </si>
  <si>
    <t xml:space="preserve">Fall River              </t>
  </si>
  <si>
    <t xml:space="preserve">Fennimore Community     </t>
  </si>
  <si>
    <t xml:space="preserve">Flambeau                </t>
  </si>
  <si>
    <t xml:space="preserve">Florence                </t>
  </si>
  <si>
    <t xml:space="preserve">Fontana J8              </t>
  </si>
  <si>
    <t xml:space="preserve">Frederic                </t>
  </si>
  <si>
    <t xml:space="preserve">Friess Lake             </t>
  </si>
  <si>
    <t xml:space="preserve">Galesville-Ettrick      </t>
  </si>
  <si>
    <t xml:space="preserve">Gibraltar Area          </t>
  </si>
  <si>
    <t xml:space="preserve">Gillett                 </t>
  </si>
  <si>
    <t xml:space="preserve">Gilman                  </t>
  </si>
  <si>
    <t xml:space="preserve">Gilmanton               </t>
  </si>
  <si>
    <t xml:space="preserve">Glenwood City           </t>
  </si>
  <si>
    <t xml:space="preserve">Goodman-Armstrong       </t>
  </si>
  <si>
    <t xml:space="preserve">Granton Area            </t>
  </si>
  <si>
    <t xml:space="preserve">Grantsburg              </t>
  </si>
  <si>
    <t xml:space="preserve">Green Lake              </t>
  </si>
  <si>
    <t xml:space="preserve">Greenwood               </t>
  </si>
  <si>
    <t xml:space="preserve">Gresham                 </t>
  </si>
  <si>
    <t xml:space="preserve">Hartford UHS            </t>
  </si>
  <si>
    <t xml:space="preserve">Hayward Community       </t>
  </si>
  <si>
    <t>Herman-Neosho-Rubicon*</t>
  </si>
  <si>
    <t xml:space="preserve">Highland                </t>
  </si>
  <si>
    <t xml:space="preserve">Hilbert                 </t>
  </si>
  <si>
    <t xml:space="preserve">Hillsboro               </t>
  </si>
  <si>
    <t xml:space="preserve">Horicon                 </t>
  </si>
  <si>
    <t xml:space="preserve">Hurley                  </t>
  </si>
  <si>
    <t xml:space="preserve">Hustisford              </t>
  </si>
  <si>
    <t xml:space="preserve">Independence            </t>
  </si>
  <si>
    <t xml:space="preserve">Iola-Scandinavia        </t>
  </si>
  <si>
    <t xml:space="preserve">Iowa-Grant              </t>
  </si>
  <si>
    <t xml:space="preserve">Ithaca                  </t>
  </si>
  <si>
    <t xml:space="preserve">Juda                    </t>
  </si>
  <si>
    <t xml:space="preserve">Kewaskum                </t>
  </si>
  <si>
    <t xml:space="preserve">Kewaunee                </t>
  </si>
  <si>
    <t xml:space="preserve">Kickapoo Area           </t>
  </si>
  <si>
    <t xml:space="preserve">Kiel Area               </t>
  </si>
  <si>
    <t xml:space="preserve">Lac Du Flambeau #1      </t>
  </si>
  <si>
    <t xml:space="preserve">Ladysmith               </t>
  </si>
  <si>
    <t xml:space="preserve">Lafarge                 </t>
  </si>
  <si>
    <t xml:space="preserve">Lake Geneva-Genoa UHS   </t>
  </si>
  <si>
    <t xml:space="preserve">Lake Holcombe           </t>
  </si>
  <si>
    <t xml:space="preserve">Lakeland UHS            </t>
  </si>
  <si>
    <t xml:space="preserve">Lancaster Community     </t>
  </si>
  <si>
    <t xml:space="preserve">Laona                   </t>
  </si>
  <si>
    <t xml:space="preserve">Lena                    </t>
  </si>
  <si>
    <t xml:space="preserve">Linn J4                 </t>
  </si>
  <si>
    <t xml:space="preserve">Linn J6                 </t>
  </si>
  <si>
    <t xml:space="preserve">Lodi                    </t>
  </si>
  <si>
    <t xml:space="preserve">Lomira                  </t>
  </si>
  <si>
    <t xml:space="preserve">Loyal                   </t>
  </si>
  <si>
    <t xml:space="preserve">Luck                    </t>
  </si>
  <si>
    <t xml:space="preserve">Luxemburg-Casco         </t>
  </si>
  <si>
    <t xml:space="preserve">Manawa                  </t>
  </si>
  <si>
    <t xml:space="preserve">Maple                   </t>
  </si>
  <si>
    <t xml:space="preserve">Marathon City           </t>
  </si>
  <si>
    <t xml:space="preserve">Marion                  </t>
  </si>
  <si>
    <t xml:space="preserve">Markesan                </t>
  </si>
  <si>
    <t xml:space="preserve">Mauston                 </t>
  </si>
  <si>
    <t xml:space="preserve">Mayville                </t>
  </si>
  <si>
    <t xml:space="preserve">Medford Area            </t>
  </si>
  <si>
    <t xml:space="preserve">Mellen                  </t>
  </si>
  <si>
    <t xml:space="preserve">Melrose-Mindoro         </t>
  </si>
  <si>
    <t xml:space="preserve">Menominee Indian        </t>
  </si>
  <si>
    <t xml:space="preserve">Menomonie Area          </t>
  </si>
  <si>
    <t xml:space="preserve">Mercer                  </t>
  </si>
  <si>
    <t xml:space="preserve">Merrill Area            </t>
  </si>
  <si>
    <t xml:space="preserve">Mineral Point           </t>
  </si>
  <si>
    <t xml:space="preserve">Minocqua J1             </t>
  </si>
  <si>
    <t xml:space="preserve">Mishicot                </t>
  </si>
  <si>
    <t xml:space="preserve">Mondovi                 </t>
  </si>
  <si>
    <t xml:space="preserve">Monroe                  </t>
  </si>
  <si>
    <t xml:space="preserve">Montello                </t>
  </si>
  <si>
    <t xml:space="preserve">Monticello              </t>
  </si>
  <si>
    <t xml:space="preserve">Mosinee                 </t>
  </si>
  <si>
    <t xml:space="preserve">Necedah Area            </t>
  </si>
  <si>
    <t xml:space="preserve">Neillsville             </t>
  </si>
  <si>
    <t xml:space="preserve">Nekoosa                 </t>
  </si>
  <si>
    <t xml:space="preserve">New Auburn              </t>
  </si>
  <si>
    <t xml:space="preserve">New Glarus              </t>
  </si>
  <si>
    <t xml:space="preserve">New Holstein            </t>
  </si>
  <si>
    <t xml:space="preserve">New Lisbon              </t>
  </si>
  <si>
    <t xml:space="preserve">New London              </t>
  </si>
  <si>
    <t xml:space="preserve">Niagara                 </t>
  </si>
  <si>
    <t xml:space="preserve">North Cape              </t>
  </si>
  <si>
    <t xml:space="preserve">North Crawford          </t>
  </si>
  <si>
    <t xml:space="preserve">North Lakeland          </t>
  </si>
  <si>
    <t xml:space="preserve">Northern Ozaukee        </t>
  </si>
  <si>
    <t xml:space="preserve">Northland Pines         </t>
  </si>
  <si>
    <t xml:space="preserve">Northwood               </t>
  </si>
  <si>
    <t xml:space="preserve">Norwalk-Ontario-Wilton  </t>
  </si>
  <si>
    <t xml:space="preserve">Norway J7               </t>
  </si>
  <si>
    <t xml:space="preserve">Oakfield                </t>
  </si>
  <si>
    <t xml:space="preserve">Oconto                  </t>
  </si>
  <si>
    <t xml:space="preserve">Oconto Falls            </t>
  </si>
  <si>
    <t xml:space="preserve">Omro                    </t>
  </si>
  <si>
    <t xml:space="preserve">Osceola                 </t>
  </si>
  <si>
    <t xml:space="preserve">Osseo-Fairchild         </t>
  </si>
  <si>
    <t xml:space="preserve">Owen-Withee             </t>
  </si>
  <si>
    <t xml:space="preserve">Palmyra-Eagle Area      </t>
  </si>
  <si>
    <t xml:space="preserve">Pardeeville Area        </t>
  </si>
  <si>
    <t xml:space="preserve">Paris J1                </t>
  </si>
  <si>
    <t xml:space="preserve">Parkview                </t>
  </si>
  <si>
    <t xml:space="preserve">Pecatonica Area         </t>
  </si>
  <si>
    <t xml:space="preserve">Pepin Area              </t>
  </si>
  <si>
    <t xml:space="preserve">Peshtigo                </t>
  </si>
  <si>
    <t xml:space="preserve">Phelps                  </t>
  </si>
  <si>
    <t xml:space="preserve">Phillips                </t>
  </si>
  <si>
    <t xml:space="preserve">Pittsville              </t>
  </si>
  <si>
    <t xml:space="preserve">Platteville             </t>
  </si>
  <si>
    <t xml:space="preserve">Plum City               </t>
  </si>
  <si>
    <t xml:space="preserve">Port Edwards            </t>
  </si>
  <si>
    <t xml:space="preserve">Portage Community       </t>
  </si>
  <si>
    <t xml:space="preserve">Potosi                  </t>
  </si>
  <si>
    <t xml:space="preserve">Poynette                </t>
  </si>
  <si>
    <t xml:space="preserve">Prairie Du Chien Area   </t>
  </si>
  <si>
    <t xml:space="preserve">Prairie Farm            </t>
  </si>
  <si>
    <t xml:space="preserve">Prentice                </t>
  </si>
  <si>
    <t xml:space="preserve">Princeton               </t>
  </si>
  <si>
    <t xml:space="preserve">Randolph                </t>
  </si>
  <si>
    <t xml:space="preserve">Random Lake             </t>
  </si>
  <si>
    <t xml:space="preserve">Raymond #14             </t>
  </si>
  <si>
    <t xml:space="preserve">Reedsburg               </t>
  </si>
  <si>
    <t xml:space="preserve">Reedsville              </t>
  </si>
  <si>
    <t xml:space="preserve">Rhinelander             </t>
  </si>
  <si>
    <t xml:space="preserve">Rib Lake                </t>
  </si>
  <si>
    <t xml:space="preserve">Rice Lake Area          </t>
  </si>
  <si>
    <t xml:space="preserve">Richland                </t>
  </si>
  <si>
    <t xml:space="preserve">Rio Community           </t>
  </si>
  <si>
    <t xml:space="preserve">Ripon Area              </t>
  </si>
  <si>
    <t xml:space="preserve">River Ridge             </t>
  </si>
  <si>
    <t xml:space="preserve">River Valley            </t>
  </si>
  <si>
    <t xml:space="preserve">Riverdale               </t>
  </si>
  <si>
    <t xml:space="preserve">Rosendale-Brandon       </t>
  </si>
  <si>
    <t xml:space="preserve">Rosholt                 </t>
  </si>
  <si>
    <t xml:space="preserve">Royall                  </t>
  </si>
  <si>
    <t xml:space="preserve">Saint Croix Falls       </t>
  </si>
  <si>
    <t xml:space="preserve">Sauk Prairie            </t>
  </si>
  <si>
    <t xml:space="preserve">Seneca                  </t>
  </si>
  <si>
    <t xml:space="preserve">Sevastopol              </t>
  </si>
  <si>
    <t xml:space="preserve">Seymour Community       </t>
  </si>
  <si>
    <t xml:space="preserve">Sharon J11              </t>
  </si>
  <si>
    <t xml:space="preserve">Shell Lake              </t>
  </si>
  <si>
    <t xml:space="preserve">Shiocton                </t>
  </si>
  <si>
    <t xml:space="preserve">Shullsburg              </t>
  </si>
  <si>
    <t xml:space="preserve">Siren                   </t>
  </si>
  <si>
    <t xml:space="preserve">Solon Springs           </t>
  </si>
  <si>
    <t xml:space="preserve">South Shore             </t>
  </si>
  <si>
    <t xml:space="preserve">Southern Door County    </t>
  </si>
  <si>
    <t xml:space="preserve">Southwestern Wisconsin  </t>
  </si>
  <si>
    <t xml:space="preserve">Sparta Area             </t>
  </si>
  <si>
    <t xml:space="preserve">Spencer                 </t>
  </si>
  <si>
    <t xml:space="preserve">Spooner                 </t>
  </si>
  <si>
    <t xml:space="preserve">Spring Valley           </t>
  </si>
  <si>
    <t xml:space="preserve">Stanley-Boyd Area       </t>
  </si>
  <si>
    <t xml:space="preserve">Stockbridge             </t>
  </si>
  <si>
    <t xml:space="preserve">Stratford               </t>
  </si>
  <si>
    <t xml:space="preserve">Superior                </t>
  </si>
  <si>
    <t xml:space="preserve">Suring                  </t>
  </si>
  <si>
    <t xml:space="preserve">Thorp                   </t>
  </si>
  <si>
    <t xml:space="preserve">Three Lakes             </t>
  </si>
  <si>
    <t xml:space="preserve">Tigerton                </t>
  </si>
  <si>
    <t xml:space="preserve">Tomah Area              </t>
  </si>
  <si>
    <t xml:space="preserve">Tomahawk                </t>
  </si>
  <si>
    <t xml:space="preserve">Tomorrow River          </t>
  </si>
  <si>
    <t xml:space="preserve">Tri-County Area         </t>
  </si>
  <si>
    <t xml:space="preserve">Turtle Lake             </t>
  </si>
  <si>
    <t xml:space="preserve">Union Grove UHS         </t>
  </si>
  <si>
    <t xml:space="preserve">Unity                   </t>
  </si>
  <si>
    <t xml:space="preserve">Valders Area            </t>
  </si>
  <si>
    <t xml:space="preserve">Viroqua Area            </t>
  </si>
  <si>
    <t xml:space="preserve">Wabeno Area             </t>
  </si>
  <si>
    <t xml:space="preserve">Washburn                </t>
  </si>
  <si>
    <t xml:space="preserve">Washington              </t>
  </si>
  <si>
    <t xml:space="preserve">Waterford UHS           </t>
  </si>
  <si>
    <t xml:space="preserve">Waterloo                </t>
  </si>
  <si>
    <t xml:space="preserve">Waupaca                 </t>
  </si>
  <si>
    <t xml:space="preserve">Waupun                  </t>
  </si>
  <si>
    <t xml:space="preserve">Wausaukee               </t>
  </si>
  <si>
    <t xml:space="preserve">Wautoma Area            </t>
  </si>
  <si>
    <t xml:space="preserve">Wauzeka-Steuben         </t>
  </si>
  <si>
    <t xml:space="preserve">Webster                 </t>
  </si>
  <si>
    <t xml:space="preserve">Westby Area             </t>
  </si>
  <si>
    <t xml:space="preserve">Westfield               </t>
  </si>
  <si>
    <t xml:space="preserve">Weston                  </t>
  </si>
  <si>
    <t xml:space="preserve">Weyauwega-Fremont       </t>
  </si>
  <si>
    <t xml:space="preserve">Wheatland J1            </t>
  </si>
  <si>
    <t xml:space="preserve">White Lake              </t>
  </si>
  <si>
    <t xml:space="preserve">Whitehall               </t>
  </si>
  <si>
    <t xml:space="preserve">Whitewater              </t>
  </si>
  <si>
    <t xml:space="preserve">Wild Rose               </t>
  </si>
  <si>
    <t xml:space="preserve">Winneconne Community    </t>
  </si>
  <si>
    <t xml:space="preserve">Winter                  </t>
  </si>
  <si>
    <t xml:space="preserve">Wisconsin Dells         </t>
  </si>
  <si>
    <t xml:space="preserve">Wisconsin Heights       </t>
  </si>
  <si>
    <t xml:space="preserve">Wittenberg-Birnamwood   </t>
  </si>
  <si>
    <t xml:space="preserve">Wonewoc-Union Center    </t>
  </si>
  <si>
    <t xml:space="preserve">Woodruff J1             </t>
  </si>
  <si>
    <t xml:space="preserve">Yorkville J2            </t>
  </si>
  <si>
    <t>FY19 TEACH Information Technology Infrastructure Grant</t>
  </si>
  <si>
    <t>FY19 TEACH Information Technology Infrastructure Grant Application</t>
  </si>
  <si>
    <t>Purchase Period: July 1, 2018 – December **, 2020</t>
  </si>
  <si>
    <t>** 2 years from FY19 TEACH Infrastructure Grant Award. Exact date will be shared with grantees.</t>
  </si>
  <si>
    <t>Date</t>
  </si>
  <si>
    <r>
      <rPr>
        <i/>
        <sz val="10"/>
        <color theme="1"/>
        <rFont val="Calibri"/>
        <family val="2"/>
        <scheme val="minor"/>
      </rPr>
      <t xml:space="preserve">(Copy worksheet tab for additional lines.)  </t>
    </r>
    <r>
      <rPr>
        <b/>
        <sz val="14"/>
        <color theme="1"/>
        <rFont val="Calibri"/>
        <family val="2"/>
        <scheme val="minor"/>
      </rPr>
      <t xml:space="preserve">              TOTAL 5b</t>
    </r>
  </si>
  <si>
    <t>Yes</t>
  </si>
  <si>
    <t>No</t>
  </si>
  <si>
    <t>FY19 List</t>
  </si>
  <si>
    <t>for FY19 TEACH Information Technology Infrastructure Grant</t>
  </si>
  <si>
    <t>LIST A</t>
  </si>
  <si>
    <t>LIST B</t>
  </si>
  <si>
    <t>Reimbursement: 100%</t>
  </si>
  <si>
    <t>Cyber Security/Data Security/Network Assessments</t>
  </si>
  <si>
    <t>Caching Equipment &amp; Services</t>
  </si>
  <si>
    <t>Operating System Software Supporting Components on List A</t>
  </si>
  <si>
    <t xml:space="preserve">Installation, Activation, &amp; Initial Configuration of List A Items                                                      </t>
  </si>
  <si>
    <t>UPS/Battery Backups</t>
  </si>
  <si>
    <t xml:space="preserve">Portable Devices/Hotspots  </t>
  </si>
  <si>
    <t>Agency Information</t>
  </si>
  <si>
    <t>Street Address, City &amp; Zip:</t>
  </si>
  <si>
    <t>Grant Contact:</t>
  </si>
  <si>
    <t>Title of Grant Contact:</t>
  </si>
  <si>
    <t>Grant Contact Email:</t>
  </si>
  <si>
    <t>Grant Contact Phone:</t>
  </si>
  <si>
    <t>Signature:</t>
  </si>
  <si>
    <t>Date:</t>
  </si>
  <si>
    <t>2. What are your infrastructure goals to assist with these insufficiencies?</t>
  </si>
  <si>
    <t>6. What specific learning benefits do you foresee with the requested infrastructure?</t>
  </si>
  <si>
    <t>I certify that to the best of my knowledge and belief all of the information on this application is correct. I also understand that failure to report completely and accurately may result in grant suspension and/or repayment of funds to the State of Wisconsin.</t>
  </si>
  <si>
    <t>List A - Partial TEACH Reimbursement: 100% minus E-Rate %</t>
  </si>
  <si>
    <t>List B - 100% TEACH Reimbursement</t>
  </si>
  <si>
    <t>Purchase Period: July 1, 2018 – December **, 2020 (** 2 years from FY19 TEACH Infrastructure Grant Award. Exact date will be shared with grantees.</t>
  </si>
  <si>
    <t>5b.</t>
  </si>
  <si>
    <t>List A - 100% TEACH Reimbursement</t>
  </si>
  <si>
    <t>7. How and by whom will new equipment be maintained?</t>
  </si>
  <si>
    <t>4a.</t>
  </si>
  <si>
    <t>Administrator (print name):</t>
  </si>
  <si>
    <t>Administrator</t>
  </si>
  <si>
    <t>The "FY19 List" tab has the complete list of eligible infrastructure and services for the FY19 TEACH Information Technology Infrastructure Grant.</t>
  </si>
  <si>
    <t>District Code</t>
  </si>
  <si>
    <t>School District</t>
  </si>
  <si>
    <t xml:space="preserve">FY18 Membership </t>
  </si>
  <si>
    <t>Adams-Friendship Area</t>
  </si>
  <si>
    <t>Albany</t>
  </si>
  <si>
    <t>Algoma</t>
  </si>
  <si>
    <t>Alma</t>
  </si>
  <si>
    <t>Alma Center</t>
  </si>
  <si>
    <t>Almond-Bancroft</t>
  </si>
  <si>
    <t>Amery</t>
  </si>
  <si>
    <t>Antigo</t>
  </si>
  <si>
    <t>Arcadia</t>
  </si>
  <si>
    <t>Argyle</t>
  </si>
  <si>
    <t>Ashland</t>
  </si>
  <si>
    <t>Athens</t>
  </si>
  <si>
    <t>Auburndale</t>
  </si>
  <si>
    <t>Augusta</t>
  </si>
  <si>
    <t>Baldwin-Woodville Area</t>
  </si>
  <si>
    <t>Bangor</t>
  </si>
  <si>
    <t>Barneveld</t>
  </si>
  <si>
    <t>Barron Area</t>
  </si>
  <si>
    <t>Bayfield</t>
  </si>
  <si>
    <t>Beecher-Dunbar-Pembine</t>
  </si>
  <si>
    <t>Belleville</t>
  </si>
  <si>
    <t>Belmont Community</t>
  </si>
  <si>
    <t>Benton</t>
  </si>
  <si>
    <t>Berlin Area</t>
  </si>
  <si>
    <t>Big Foot UHS</t>
  </si>
  <si>
    <t>Birchwood</t>
  </si>
  <si>
    <t>Black Hawk</t>
  </si>
  <si>
    <t>Black River Falls</t>
  </si>
  <si>
    <t>Blair-Taylor</t>
  </si>
  <si>
    <t>Bloomer</t>
  </si>
  <si>
    <t>Bonduel</t>
  </si>
  <si>
    <t>Boscobel</t>
  </si>
  <si>
    <t>Bowler</t>
  </si>
  <si>
    <t>Boyceville Community</t>
  </si>
  <si>
    <t>Brighton #1</t>
  </si>
  <si>
    <t>Brillion</t>
  </si>
  <si>
    <t>Brodhead</t>
  </si>
  <si>
    <t>Bruce</t>
  </si>
  <si>
    <t>Butternut</t>
  </si>
  <si>
    <t>Cadott Community</t>
  </si>
  <si>
    <t>Cambria-Friesland</t>
  </si>
  <si>
    <t>Cambridge</t>
  </si>
  <si>
    <t>Cameron</t>
  </si>
  <si>
    <t>Campbellsport</t>
  </si>
  <si>
    <t>Cashton</t>
  </si>
  <si>
    <t>Cassville</t>
  </si>
  <si>
    <t>Central/Westosha UHS</t>
  </si>
  <si>
    <t>Chequamegon</t>
  </si>
  <si>
    <t>Chetek-Weyerhaeuser</t>
  </si>
  <si>
    <t>Chilton</t>
  </si>
  <si>
    <t>Clayton</t>
  </si>
  <si>
    <t>Clear Lake</t>
  </si>
  <si>
    <t>Clinton Community</t>
  </si>
  <si>
    <t>Clintonville</t>
  </si>
  <si>
    <t>Cochrane-Fountain City</t>
  </si>
  <si>
    <t>Colby</t>
  </si>
  <si>
    <t>Coleman</t>
  </si>
  <si>
    <t>Colfax</t>
  </si>
  <si>
    <t>Columbus</t>
  </si>
  <si>
    <t>Cornell</t>
  </si>
  <si>
    <t>Crandon</t>
  </si>
  <si>
    <t>Crivitz</t>
  </si>
  <si>
    <t>Cuba City</t>
  </si>
  <si>
    <t>Cumberland</t>
  </si>
  <si>
    <t>Darlington Community</t>
  </si>
  <si>
    <t>Denmark</t>
  </si>
  <si>
    <t>Desoto Area</t>
  </si>
  <si>
    <t>Dodgeland</t>
  </si>
  <si>
    <t>Dodgeville</t>
  </si>
  <si>
    <t>Dover #1</t>
  </si>
  <si>
    <t>Drummond</t>
  </si>
  <si>
    <t>Durand</t>
  </si>
  <si>
    <t>Edgar</t>
  </si>
  <si>
    <t>Elcho</t>
  </si>
  <si>
    <t>Eleva-Strum</t>
  </si>
  <si>
    <t>Elk Mound Area</t>
  </si>
  <si>
    <t>Elkhart Lake-Glenbeulah</t>
  </si>
  <si>
    <t>Ellsworth Community</t>
  </si>
  <si>
    <t>Elmwood</t>
  </si>
  <si>
    <t>Erin</t>
  </si>
  <si>
    <t>Fall Creek</t>
  </si>
  <si>
    <t>Fall River</t>
  </si>
  <si>
    <t>Fennimore Community</t>
  </si>
  <si>
    <t>Flambeau</t>
  </si>
  <si>
    <t>Florence</t>
  </si>
  <si>
    <t>Fontana J8</t>
  </si>
  <si>
    <t>Frederic</t>
  </si>
  <si>
    <t>Friess Lake</t>
  </si>
  <si>
    <t>Galesville-Ettrick</t>
  </si>
  <si>
    <t>Gibraltar Area</t>
  </si>
  <si>
    <t>Gillett</t>
  </si>
  <si>
    <t>Gilman</t>
  </si>
  <si>
    <t>Gilmanton</t>
  </si>
  <si>
    <t>Glenwood City</t>
  </si>
  <si>
    <t>Goodman-Armstrong</t>
  </si>
  <si>
    <t>Granton Area</t>
  </si>
  <si>
    <t>Grantsburg</t>
  </si>
  <si>
    <t>Green Lake</t>
  </si>
  <si>
    <t>Gresham</t>
  </si>
  <si>
    <t>Hartford UHS</t>
  </si>
  <si>
    <t>Hayward Community</t>
  </si>
  <si>
    <t>Herman-Neosho-Rubicon</t>
  </si>
  <si>
    <t>Highland</t>
  </si>
  <si>
    <t>Hilbert</t>
  </si>
  <si>
    <t>Hillsboro</t>
  </si>
  <si>
    <t>Horicon</t>
  </si>
  <si>
    <t>Hurley</t>
  </si>
  <si>
    <t>Hustisford</t>
  </si>
  <si>
    <t>Independence</t>
  </si>
  <si>
    <t>Iola-Scandinavia</t>
  </si>
  <si>
    <t>Iowa-Grant</t>
  </si>
  <si>
    <t>Ithaca</t>
  </si>
  <si>
    <t>Juda</t>
  </si>
  <si>
    <t>Kewaskum</t>
  </si>
  <si>
    <t>Kewaunee</t>
  </si>
  <si>
    <t>Kickapoo Area</t>
  </si>
  <si>
    <t>Kiel Area</t>
  </si>
  <si>
    <t>Lac Du Flambeau #1</t>
  </si>
  <si>
    <t>Ladysmith</t>
  </si>
  <si>
    <t>Lake Geneva-Genoa UHS</t>
  </si>
  <si>
    <t>Lake Holcombe</t>
  </si>
  <si>
    <t>Lakeland UHS</t>
  </si>
  <si>
    <t>Lancaster Community</t>
  </si>
  <si>
    <t>Laona</t>
  </si>
  <si>
    <t>Lena</t>
  </si>
  <si>
    <t>Linn J4</t>
  </si>
  <si>
    <t>Linn J6</t>
  </si>
  <si>
    <t>Lomira</t>
  </si>
  <si>
    <t>Loyal</t>
  </si>
  <si>
    <t>Luck</t>
  </si>
  <si>
    <t>Luxemburg-Casco</t>
  </si>
  <si>
    <t>Manawa</t>
  </si>
  <si>
    <t>Maple</t>
  </si>
  <si>
    <t>Marathon City</t>
  </si>
  <si>
    <t>Marion</t>
  </si>
  <si>
    <t>Markesan</t>
  </si>
  <si>
    <t>Mauston</t>
  </si>
  <si>
    <t>Mayville</t>
  </si>
  <si>
    <t>Medford Area</t>
  </si>
  <si>
    <t>Mellen</t>
  </si>
  <si>
    <t>Melrose-Mindoro</t>
  </si>
  <si>
    <t>Menominee Indian</t>
  </si>
  <si>
    <t>Menomonie Area</t>
  </si>
  <si>
    <t>Mercer</t>
  </si>
  <si>
    <t>Merrill Area</t>
  </si>
  <si>
    <t>Mineral Point</t>
  </si>
  <si>
    <t>Minocqua J1</t>
  </si>
  <si>
    <t>Mishicot</t>
  </si>
  <si>
    <t>Mondovi</t>
  </si>
  <si>
    <t>Monroe</t>
  </si>
  <si>
    <t>Montello</t>
  </si>
  <si>
    <t>Monticello</t>
  </si>
  <si>
    <t>Mosinee</t>
  </si>
  <si>
    <t>Necedah Area</t>
  </si>
  <si>
    <t>Neillsville</t>
  </si>
  <si>
    <t>Nekoosa</t>
  </si>
  <si>
    <t>New Auburn</t>
  </si>
  <si>
    <t>New Glarus</t>
  </si>
  <si>
    <t>New Holstein</t>
  </si>
  <si>
    <t>New Lisbon</t>
  </si>
  <si>
    <t>New London</t>
  </si>
  <si>
    <t>Niagara</t>
  </si>
  <si>
    <t>North Cape</t>
  </si>
  <si>
    <t>North Crawford</t>
  </si>
  <si>
    <t>North Lakeland</t>
  </si>
  <si>
    <t>Northern Ozaukee</t>
  </si>
  <si>
    <t>Northland Pines</t>
  </si>
  <si>
    <t>Northwood</t>
  </si>
  <si>
    <t>Norwalk-Ontario-Wilton</t>
  </si>
  <si>
    <t>Norway J7</t>
  </si>
  <si>
    <t>Oakfield</t>
  </si>
  <si>
    <t>Oconto</t>
  </si>
  <si>
    <t>Oconto Falls</t>
  </si>
  <si>
    <t>Omro</t>
  </si>
  <si>
    <t>Osceola</t>
  </si>
  <si>
    <t>Osseo-Fairchild</t>
  </si>
  <si>
    <t>Owen-Withee</t>
  </si>
  <si>
    <t>Palmyra-Eagle Area</t>
  </si>
  <si>
    <t>Pardeeville Area</t>
  </si>
  <si>
    <t>Paris J1</t>
  </si>
  <si>
    <t>Parkview</t>
  </si>
  <si>
    <t>Pecatonica Area</t>
  </si>
  <si>
    <t>Pepin Area</t>
  </si>
  <si>
    <t>Peshtigo</t>
  </si>
  <si>
    <t>Phelps</t>
  </si>
  <si>
    <t>Phillips</t>
  </si>
  <si>
    <t>Pittsville</t>
  </si>
  <si>
    <t>Platteville</t>
  </si>
  <si>
    <t>Plum City</t>
  </si>
  <si>
    <t>Port Edwards</t>
  </si>
  <si>
    <t>Portage Community</t>
  </si>
  <si>
    <t>Potosi</t>
  </si>
  <si>
    <t>Poynette</t>
  </si>
  <si>
    <t>Prairie Du Chien Area</t>
  </si>
  <si>
    <t>Prairie Farm</t>
  </si>
  <si>
    <t>Prentice</t>
  </si>
  <si>
    <t>Princeton</t>
  </si>
  <si>
    <t>Randolph</t>
  </si>
  <si>
    <t>Random Lake</t>
  </si>
  <si>
    <t>Raymond #14</t>
  </si>
  <si>
    <t>Reedsburg</t>
  </si>
  <si>
    <t>Reedsville</t>
  </si>
  <si>
    <t>Rhinelander</t>
  </si>
  <si>
    <t>Rib Lake</t>
  </si>
  <si>
    <t>Rice Lake Area</t>
  </si>
  <si>
    <t>Richland</t>
  </si>
  <si>
    <t>Rio Community</t>
  </si>
  <si>
    <t>Ripon Area</t>
  </si>
  <si>
    <t>River Ridge</t>
  </si>
  <si>
    <t>River Valley</t>
  </si>
  <si>
    <t>Riverdale</t>
  </si>
  <si>
    <t>Rosendale-Brandon</t>
  </si>
  <si>
    <t>Rosholt</t>
  </si>
  <si>
    <t>Royall</t>
  </si>
  <si>
    <t>Saint Croix Falls</t>
  </si>
  <si>
    <t>Sauk Prairie</t>
  </si>
  <si>
    <t>Seneca</t>
  </si>
  <si>
    <t>Sevastopol</t>
  </si>
  <si>
    <t>Seymour Community</t>
  </si>
  <si>
    <t>Sharon J11</t>
  </si>
  <si>
    <t>Shawano</t>
  </si>
  <si>
    <t>Shell Lake</t>
  </si>
  <si>
    <t>Shiocton</t>
  </si>
  <si>
    <t>Shullsburg</t>
  </si>
  <si>
    <t>Siren</t>
  </si>
  <si>
    <t>Solon Springs</t>
  </si>
  <si>
    <t>South Shore</t>
  </si>
  <si>
    <t>Southern Door County</t>
  </si>
  <si>
    <t>Southwestern Wisconsin</t>
  </si>
  <si>
    <t>Sparta Area</t>
  </si>
  <si>
    <t>Spencer</t>
  </si>
  <si>
    <t>Spooner</t>
  </si>
  <si>
    <t>Spring Valley</t>
  </si>
  <si>
    <t>Stanley-Boyd Area</t>
  </si>
  <si>
    <t>Stockbridge</t>
  </si>
  <si>
    <t>Stratford</t>
  </si>
  <si>
    <t>Superior</t>
  </si>
  <si>
    <t>Suring</t>
  </si>
  <si>
    <t>Thorp</t>
  </si>
  <si>
    <t>Three Lakes</t>
  </si>
  <si>
    <t>Tigerton</t>
  </si>
  <si>
    <t>Tomah Area</t>
  </si>
  <si>
    <t>Tomahawk</t>
  </si>
  <si>
    <t>Tomorrow River</t>
  </si>
  <si>
    <t>Tri-County Area</t>
  </si>
  <si>
    <t>Turtle Lake</t>
  </si>
  <si>
    <t>Union Grove UHS</t>
  </si>
  <si>
    <t>Unity</t>
  </si>
  <si>
    <t>Valders Area</t>
  </si>
  <si>
    <t>Viroqua Area</t>
  </si>
  <si>
    <t>Wabeno Area</t>
  </si>
  <si>
    <t>Washburn</t>
  </si>
  <si>
    <t>Washington</t>
  </si>
  <si>
    <t>Waterford UHS</t>
  </si>
  <si>
    <t>Waterloo</t>
  </si>
  <si>
    <t>Waupaca</t>
  </si>
  <si>
    <t>Waupun</t>
  </si>
  <si>
    <t>Wausaukee</t>
  </si>
  <si>
    <t>Wautoma Area</t>
  </si>
  <si>
    <t>Wauzeka-Steuben</t>
  </si>
  <si>
    <t>Webster</t>
  </si>
  <si>
    <t>Westby Area</t>
  </si>
  <si>
    <t>Westfield</t>
  </si>
  <si>
    <t>Weston</t>
  </si>
  <si>
    <t>Weyauwega-Fremont</t>
  </si>
  <si>
    <t>Wheatland J1</t>
  </si>
  <si>
    <t>White Lake</t>
  </si>
  <si>
    <t>Whitehall</t>
  </si>
  <si>
    <t>Whitewater</t>
  </si>
  <si>
    <t>Wild Rose</t>
  </si>
  <si>
    <t>Winneconne Community</t>
  </si>
  <si>
    <t>Winter</t>
  </si>
  <si>
    <t>Wisconsin Dells</t>
  </si>
  <si>
    <t>Wisconsin Heights</t>
  </si>
  <si>
    <t>Wittenberg-Birnamwood</t>
  </si>
  <si>
    <t>Wonewoc-Union Center</t>
  </si>
  <si>
    <t>Woodruff J1</t>
  </si>
  <si>
    <t>Yorkville J2</t>
  </si>
  <si>
    <t>FY18 TEACH Infra Award</t>
  </si>
  <si>
    <t>Lodi</t>
  </si>
  <si>
    <t>Greenwood</t>
  </si>
  <si>
    <t>FY18 TEACH Infrastructure  Award</t>
  </si>
  <si>
    <t>FY18 Max Eligible TEACH Award</t>
  </si>
  <si>
    <t>FY19 Max Eligible TEACH Award</t>
  </si>
  <si>
    <t>LOCATION</t>
  </si>
  <si>
    <t>LOCALE</t>
  </si>
  <si>
    <t>SERVICE AREA POPULATION</t>
  </si>
  <si>
    <t>CENTRAL LIBRARIES</t>
  </si>
  <si>
    <t>BRANCH LIBRARIES</t>
  </si>
  <si>
    <t>COUNTY</t>
  </si>
  <si>
    <t>Eligible Training $</t>
  </si>
  <si>
    <t>ADAMS COUNTY LIBRARY</t>
  </si>
  <si>
    <t>569 N CEDAR ST
ADAMS, WI 53910
(43.966279, -89.82161)</t>
  </si>
  <si>
    <t>ADAMS</t>
  </si>
  <si>
    <t>Adams</t>
  </si>
  <si>
    <t>ALBERTSON MEMORIAL LIBRARY</t>
  </si>
  <si>
    <t>200 N WATER ST
ALBANY, WI 53502
(42.708905, -89.438623)</t>
  </si>
  <si>
    <t>GREEN</t>
  </si>
  <si>
    <t>ALLEN-DIETZMAN PUBLIC LIBRARY</t>
  </si>
  <si>
    <t>220 W BARBER AVE
LIVINGSTON, WI 53554
(42.900967, -90.430107)</t>
  </si>
  <si>
    <t>GRANT</t>
  </si>
  <si>
    <t>Livingston</t>
  </si>
  <si>
    <t>ALMA PUBLIC LIBRARY</t>
  </si>
  <si>
    <t>312 N MAIN ST
ALMA, WI 54610
(44.3247, -91.917489)</t>
  </si>
  <si>
    <t>BUFFALO</t>
  </si>
  <si>
    <t>ANGIE WILLIAMS COX PUBLIC LIBRARY</t>
  </si>
  <si>
    <t>119 N MAIN ST
PARDEEVILLE, WI 53954
(43.53704, -89.300307)</t>
  </si>
  <si>
    <t>COLUMBIA</t>
  </si>
  <si>
    <t>Pardeeville</t>
  </si>
  <si>
    <t>ANTIGO PUBLIC LIBRARY</t>
  </si>
  <si>
    <t>617 CLERMONT ST
ANTIGO, WI 54409
(45.140778, -89.154182)</t>
  </si>
  <si>
    <t>LANGLADE</t>
  </si>
  <si>
    <t>ARGYLE PUBLIC LIBRARY</t>
  </si>
  <si>
    <t>401 E MILWAUKEE
ARGYLE, WI 53504
(42.701259, -89.865785)</t>
  </si>
  <si>
    <t>LAFAYETTE</t>
  </si>
  <si>
    <t>AUGUSTA MEMORIAL PUBLIC LIBRARY</t>
  </si>
  <si>
    <t>113 N STONE ST
AUGUSTA, WI 54722
(44.679889, -91.12002)</t>
  </si>
  <si>
    <t>EAU CLAIRE</t>
  </si>
  <si>
    <t>BAD RIVER PUBLIC TRIBAL LIBRARY</t>
  </si>
  <si>
    <t>72682 MAPLE ST
ODANAH, WI 54861
(46.678932, -90.720361)</t>
  </si>
  <si>
    <t>ASHLAND</t>
  </si>
  <si>
    <t>Odanah</t>
  </si>
  <si>
    <t>BALSAM LAKE PUBLIC LIBRARY</t>
  </si>
  <si>
    <t>404 MAIN ST BALSAM LAKE
WI 54810
(45.449881, -92.453023)</t>
  </si>
  <si>
    <t>POLK</t>
  </si>
  <si>
    <t>Balsam Lake</t>
  </si>
  <si>
    <t>BARNEVELD PUBLIC LIBRARY</t>
  </si>
  <si>
    <t>107 W ORBISON ST
BARNEVELD, WI 53507
(43.014594, -89.895968)</t>
  </si>
  <si>
    <t>IOWA</t>
  </si>
  <si>
    <t>BAYFIELD CARNEGIE PUBLIC LIBRARY</t>
  </si>
  <si>
    <t>37 N BROAD ST
BAYFIELD, WI 54814
(46.811999, -90.817181)</t>
  </si>
  <si>
    <t>BAYFIELD</t>
  </si>
  <si>
    <t>BEKKUM MEMORIAL PUBLIC LIBRARY</t>
  </si>
  <si>
    <t>206 N MAIN ST
WESTBY, WI 54667
(43.654847, -90.856461)</t>
  </si>
  <si>
    <t>VERNON</t>
  </si>
  <si>
    <t>Westby</t>
  </si>
  <si>
    <t>BELLEVILLE PUBLIC LIBRARY</t>
  </si>
  <si>
    <t>130 S VINE ST
BELLEVILLE, WI 53508
(42.858299, -89.533994)</t>
  </si>
  <si>
    <t>DANE</t>
  </si>
  <si>
    <t>BEN GUTHRIE--LAC DU FLAMBEAU PUBLIC LIBRARY</t>
  </si>
  <si>
    <t>622 PEACE PIPE RD
LAC DU FLAMBEAU, WI 54538
(45.969413, -89.893891)</t>
  </si>
  <si>
    <t>VILAS</t>
  </si>
  <si>
    <t>Lac du Flambeau</t>
  </si>
  <si>
    <t>BENTON PUBLIC LIBRARY</t>
  </si>
  <si>
    <t>48 W MAIN ST
BENTON, WI 53803
(42.570024, -90.382006)</t>
  </si>
  <si>
    <t>BLACK CREEK VILLAGE LIBRARY</t>
  </si>
  <si>
    <t>507 S MAPLE ST BLACK CREEK
WI 54106
(44.468891, -88.449807)</t>
  </si>
  <si>
    <t>OUTAGAMIE</t>
  </si>
  <si>
    <t>Black Creek</t>
  </si>
  <si>
    <t>BLAIR-PRESTON PUBLIC LIBRARY</t>
  </si>
  <si>
    <t>122 S URBERG AVE
BLAIR, WI 54616
(44.294353, -91.233276)</t>
  </si>
  <si>
    <t>TREMPEALEAU</t>
  </si>
  <si>
    <t>Blair</t>
  </si>
  <si>
    <t>BLANCHARDVILLE PUBLIC LIBRARY</t>
  </si>
  <si>
    <t>208 MASON ST
BLANCHARDVILLE, WI 53516
(42.810504, -89.861101)</t>
  </si>
  <si>
    <t>Blanchardville</t>
  </si>
  <si>
    <t>BLOOMINGTON PUBLIC LIBRARY</t>
  </si>
  <si>
    <t>453 CANAL ST
BLOOMINGTON, WI 53804
(42.883352, -90.925394)</t>
  </si>
  <si>
    <t>Bloomington</t>
  </si>
  <si>
    <t>BOULDER JUNCTION PUBLIC LIBRARY</t>
  </si>
  <si>
    <t>5392 PARK ST BOULDER JUNCTION
WI 54512
(46.106935, -89.642538)</t>
  </si>
  <si>
    <t>Boulder Junction</t>
  </si>
  <si>
    <t>BOYCEVILLE PUBLIC LIBRARY</t>
  </si>
  <si>
    <t>903 MAIN ST
BOYCEVILLE, WI 54725
(45.044568, -92.039357)</t>
  </si>
  <si>
    <t>DUNN</t>
  </si>
  <si>
    <t>Boyceville</t>
  </si>
  <si>
    <t>BRANDON PUBLIC LIBRARY</t>
  </si>
  <si>
    <t>117 E MAIN ST
BRANDON, WI 53919
(43.735026, -88.782271)</t>
  </si>
  <si>
    <t>FOND DU LAC</t>
  </si>
  <si>
    <t>Brandon</t>
  </si>
  <si>
    <t>BRICKL MEMORIAL LIBRARY</t>
  </si>
  <si>
    <t>500 EAST AVE
DICKEYVILLE, WI 53808
(42.629723, -90.587092)</t>
  </si>
  <si>
    <t>Dickeyville</t>
  </si>
  <si>
    <t>BRIGHAM MEMORIAL LIBRARY</t>
  </si>
  <si>
    <t>131 PLAIN ST
SHARON, WI 53585
(42.503033, -88.730211)</t>
  </si>
  <si>
    <t>WALWORTH</t>
  </si>
  <si>
    <t>Sharon</t>
  </si>
  <si>
    <t>BROWNSVILLE PUBLIC LIBRARY</t>
  </si>
  <si>
    <t>379 MAIN ST
BROWNSVILLE, WI 53006
(43.616352, -88.485782)</t>
  </si>
  <si>
    <t>DODGE</t>
  </si>
  <si>
    <t>Brownsville</t>
  </si>
  <si>
    <t>BRUCE AREA LIBRARY</t>
  </si>
  <si>
    <t>102 W RIVER AVE
BRUCE, WI 54819
(45.456318, -91.276586)</t>
  </si>
  <si>
    <t>RUSK</t>
  </si>
  <si>
    <t>CADOTT COMMUNITY LIBRARY</t>
  </si>
  <si>
    <t>331 N MAIN ST
CADOTT, WI 54727
(44.948609, -91.15068)</t>
  </si>
  <si>
    <t>CHIPPEWA</t>
  </si>
  <si>
    <t>Cadott</t>
  </si>
  <si>
    <t>CAESTECKER PUBLIC LIBRARY</t>
  </si>
  <si>
    <t>518 HILL ST GREEN LAKE
WI 54941
(43.845207, -88.958841)</t>
  </si>
  <si>
    <t>GREEN LAKE</t>
  </si>
  <si>
    <t>CAMERON PUBLIC LIBRARY</t>
  </si>
  <si>
    <t>506 MAIN ST
CAMERON, WI 54822
(45.408561, -91.740824)</t>
  </si>
  <si>
    <t>BARRON</t>
  </si>
  <si>
    <t>CAMPBELLSPORT PUBLIC LIBRARY</t>
  </si>
  <si>
    <t>220 N HELENA
CAMPBELLSPORT, WI 53010
(43.595781, -88.276353)</t>
  </si>
  <si>
    <t>CASHTON MEMORIAL LIBRARY</t>
  </si>
  <si>
    <t>720 BROADWAY ST
CASHTON, WI 54619
(43.744336, -90.77963)</t>
  </si>
  <si>
    <t>MONROE</t>
  </si>
  <si>
    <t>CEDAR GROVE PUBLIC LIBRARY</t>
  </si>
  <si>
    <t>131 VAN ALTENA AVE CEDAR GROVE
WI 53013
(43.571175, -87.823818)</t>
  </si>
  <si>
    <t>SHEBOYGAN</t>
  </si>
  <si>
    <t>Cedar Grove</t>
  </si>
  <si>
    <t>CENTURIA PUBLIC LIBRARY</t>
  </si>
  <si>
    <t>409 4TH ST
CENTURIA, WI 54824
(45.451152, -92.554561)</t>
  </si>
  <si>
    <t>Centuria</t>
  </si>
  <si>
    <t>CLARELLA HACKETT JOHNSON PUBLIC LIBRARY</t>
  </si>
  <si>
    <t>E9311 COUNTY RD I SAND CREEK
WI 54765
(45.170136, -91.686231)</t>
  </si>
  <si>
    <t>Sand Creek</t>
  </si>
  <si>
    <t>CLEAR LAKE PUBLIC LIBRARY</t>
  </si>
  <si>
    <t>350 FOURTH AVE CLEAR LAKE
WI 54005
(45.250205, -92.270314)</t>
  </si>
  <si>
    <t>CLINTON PUBLIC LIBRARY</t>
  </si>
  <si>
    <t>214 MILL ST
CLINTON, WI 53525
(42.55411, -88.861459)</t>
  </si>
  <si>
    <t>ROCK</t>
  </si>
  <si>
    <t>Clinton</t>
  </si>
  <si>
    <t>COBB PUBLIC LIBRARY</t>
  </si>
  <si>
    <t>109 S MIFFLIN ST
COBB, WI 53526
(42.967229, -90.32989)</t>
  </si>
  <si>
    <t>Cobb</t>
  </si>
  <si>
    <t>COLFAX PUBLIC LIBRARY</t>
  </si>
  <si>
    <t>613 MAIN ST
COLFAX, WI 54730
(44.999334, -91.727382)</t>
  </si>
  <si>
    <t>COLOMA PUBLIC LIBRARY</t>
  </si>
  <si>
    <t>155 S FRONT ST
COLOMA, WI 54930
(44.031458, -89.522135)</t>
  </si>
  <si>
    <t>WAUSHARA</t>
  </si>
  <si>
    <t>Coloma</t>
  </si>
  <si>
    <t>CORNELL PUBLIC LIBRARY</t>
  </si>
  <si>
    <t>117 N THIRD ST
CORNELL, WI 54732
(45.168099, -91.148972)</t>
  </si>
  <si>
    <t>CRANDON PUBLIC LIBRARY</t>
  </si>
  <si>
    <t>110 W POLK ST
CRANDON, WI 54520
(45.567449, -88.903447)</t>
  </si>
  <si>
    <t>FOREST</t>
  </si>
  <si>
    <t>CUBA CITY PUBLIC LIBRARY</t>
  </si>
  <si>
    <t>108 N MAIN ST
CUBA CITY, WI 53807
(42.606569, -90.43076)</t>
  </si>
  <si>
    <t>DE SOTO PUBLIC LIBRARY</t>
  </si>
  <si>
    <t>111 S HOUGHTON ST
DE SOTO, WI 54624
(43.423235, -91.198229)</t>
  </si>
  <si>
    <t>De Soto</t>
  </si>
  <si>
    <t>DEER PARK PUBLIC LIBRARY</t>
  </si>
  <si>
    <t>112 FRONT ST W DEER PARK
WI 54007
(45.187996, -92.38574)</t>
  </si>
  <si>
    <t>ST. CROIX</t>
  </si>
  <si>
    <t>Deer Park</t>
  </si>
  <si>
    <t>DEERFIELD PUBLIC LIBRARY</t>
  </si>
  <si>
    <t>12 W NELSON ST
DEERFIELD, WI 53531
(43.054269, -89.075675)</t>
  </si>
  <si>
    <t>Deerfield</t>
  </si>
  <si>
    <t>DORCHESTER PUBLIC LIBRARY</t>
  </si>
  <si>
    <t>155 N SECOND ST
DORCHESTER, WI 54425
(45.004349, -90.332444)</t>
  </si>
  <si>
    <t>CLARK</t>
  </si>
  <si>
    <t>Dorchester</t>
  </si>
  <si>
    <t>DRUMMOND PUBLIC LIBRARY</t>
  </si>
  <si>
    <t>14990 SUPERIOR ST
DRUMMOND, WI 54832
(46.336818, -91.258682)</t>
  </si>
  <si>
    <t>DURAND COMMUNITY LIBRARY</t>
  </si>
  <si>
    <t>604 7TH AVE E
DURAND, WI 54736
(44.63053, -91.958297)</t>
  </si>
  <si>
    <t>PEPIN</t>
  </si>
  <si>
    <t>DWIGHT T. PARKER PUBLIC LIBRARY</t>
  </si>
  <si>
    <t>925 LINCOLN AVE
FENNIMORE, WI 53809
(42.983335, -90.655532)</t>
  </si>
  <si>
    <t>Fennimore</t>
  </si>
  <si>
    <t>ECKSTEIN MEMORIAL LIBRARY</t>
  </si>
  <si>
    <t>1034 E DEWEY ST
CASSVILLE, WI 53806
(42.708393, -90.976279)</t>
  </si>
  <si>
    <t>EDITH EVANS COMMUNITY LIBRARY</t>
  </si>
  <si>
    <t>5216 FOREST AVE
LAONA, WI 54541
(45.561326, -88.669315)</t>
  </si>
  <si>
    <t>EDWARD U. DEMMER MEMORIAL LIBRARY</t>
  </si>
  <si>
    <t>6961 W SCHOOL ST THREE LAKES
WI 54562
(45.796323, -89.168743)</t>
  </si>
  <si>
    <t>ONEIDA</t>
  </si>
  <si>
    <t>ELEANOR ELLIS PUBLIC LIBRARY</t>
  </si>
  <si>
    <t>4495 TOWN HALL RD
PHELPS, WI 54554
(46.065262, -89.083921)</t>
  </si>
  <si>
    <t>ELKHART LAKE PUBLIC LIBRARY</t>
  </si>
  <si>
    <t>40 PINE ST ELKHART LAKE
WI 53020
(43.834352, -88.017401)</t>
  </si>
  <si>
    <t>Elkhart Lake</t>
  </si>
  <si>
    <t>ELMWOOD PUBLIC LIBRARY</t>
  </si>
  <si>
    <t>111 N MAIN ST
ELMWOOD, WI 54740
(44.779782, -92.15151)</t>
  </si>
  <si>
    <t>PIERCE</t>
  </si>
  <si>
    <t>ELROY PUBLIC LIBRARY</t>
  </si>
  <si>
    <t>501 SECOND MAIN ST
ELROY, WI 53929
(43.742512, -90.27201)</t>
  </si>
  <si>
    <t>JUNEAU</t>
  </si>
  <si>
    <t>Elroy</t>
  </si>
  <si>
    <t>ENDEAVOR PUBLIC LIBRARY</t>
  </si>
  <si>
    <t>400 CHURCH ST
ENDEAVOR, WI 53930
(43.710372, -89.465714)</t>
  </si>
  <si>
    <t>MARQUETTE</t>
  </si>
  <si>
    <t>Endeavor</t>
  </si>
  <si>
    <t>ETHEL EVERHARD MEMORIAL LIBRARY</t>
  </si>
  <si>
    <t>117 E 3RD ST
WESTFIELD, WI 53964
(43.884603, -89.492985)</t>
  </si>
  <si>
    <t>ETTRICK PUBLIC LIBRARY</t>
  </si>
  <si>
    <t>15570 SCHOOL ST
ETTRICK, WI 54627
(44.167314, -91.264362)</t>
  </si>
  <si>
    <t>Ettrick</t>
  </si>
  <si>
    <t>EVELYN GOLDBERG BRIGGS MEMORIAL LIBRARY</t>
  </si>
  <si>
    <t>68235 S MAIN ST IRON RIVER
WI 54847
(46.563738, -91.416945)</t>
  </si>
  <si>
    <t>Iron River</t>
  </si>
  <si>
    <t>FAIRCHILD PUBLIC LIBRARY</t>
  </si>
  <si>
    <t>208 HURON ST
FAIRCHILD, WI 54741
(44.600305, -90.965248)</t>
  </si>
  <si>
    <t>Fairchild</t>
  </si>
  <si>
    <t>FALL CREEK PUBLIC LIBRARY</t>
  </si>
  <si>
    <t>122 E LINCOLN AVE FALL CREEK
WI 54742
(44.763512, -91.275221)</t>
  </si>
  <si>
    <t>FLORENCE COUNTY LIBRARY</t>
  </si>
  <si>
    <t>400 OLIVE AVE
FLORENCE, WI 54121
(45.924217, -88.248492)</t>
  </si>
  <si>
    <t>FLORENCE</t>
  </si>
  <si>
    <t>FONTANA PUBLIC LIBRARY</t>
  </si>
  <si>
    <t>166 2ND AVE
FONTANA, WI 53125
(42.550717, -88.578241)</t>
  </si>
  <si>
    <t>Fontana</t>
  </si>
  <si>
    <t>FOREST LODGE LIBRARY</t>
  </si>
  <si>
    <t>13450 COUNTY HWY
M CABLE, WI 54821
(46.207697, -91.291905)</t>
  </si>
  <si>
    <t>Cable</t>
  </si>
  <si>
    <t>FOX LAKE PUBLIC LIBRARY</t>
  </si>
  <si>
    <t>117 W STATE ST FOX LAKE
WI 53933
(43.566037, -88.907452)</t>
  </si>
  <si>
    <t>Fox Lake</t>
  </si>
  <si>
    <t>FRANK B. KOLLER MEMORIAL LIBRARY</t>
  </si>
  <si>
    <t>51 S MANITOWISH
WATERS, WI 54545
(46.115777, -89.83837)</t>
  </si>
  <si>
    <t>Waters</t>
  </si>
  <si>
    <t>FREDERIC PUBLIC LIBRARY</t>
  </si>
  <si>
    <t>127 OAK ST W
FREDERIC, WI 54837
(45.659252, -92.467262)</t>
  </si>
  <si>
    <t>GALESVILLE PUBLIC LIBRARY</t>
  </si>
  <si>
    <t>16787 S MAIN ST
GALESVILLE, WI 54630
(44.081868, -91.34906)</t>
  </si>
  <si>
    <t>Galesville</t>
  </si>
  <si>
    <t>GAYS MILLS PUBLIC LIBRARY</t>
  </si>
  <si>
    <t>16381 STATE HWY 131
GAYS MILLS, WI 54631
(43.330058, -90.838323)</t>
  </si>
  <si>
    <t>CRAWFORD</t>
  </si>
  <si>
    <t>Gays Mills</t>
  </si>
  <si>
    <t>GILLETT PUBLIC LIBRARY</t>
  </si>
  <si>
    <t>200 E MAIN ST
GILLETT, WI 54124
(44.890562, -88.304638)</t>
  </si>
  <si>
    <t>OCONTO</t>
  </si>
  <si>
    <t>GLENWOOD CITY PUBLIC LIBRARY</t>
  </si>
  <si>
    <t>127 PINE ST
GLENWOOD CITY, WI 54013
(45.057718, -92.171925)</t>
  </si>
  <si>
    <t>GRANTON COMMUNITY LIBRARY</t>
  </si>
  <si>
    <t>217 N MAIN ST
GRANTON, WI 54436
(44.590979, -90.461514)</t>
  </si>
  <si>
    <t>Granton</t>
  </si>
  <si>
    <t>GRANTSBURG PUBLIC LIBRARY</t>
  </si>
  <si>
    <t>415 S ROBERT ST
GRANTSBURG, WI 54840
(45.776491, -92.679181)</t>
  </si>
  <si>
    <t>BURNETT</t>
  </si>
  <si>
    <t>GREENWOOD PUBLIC LIBRARY</t>
  </si>
  <si>
    <t>102 N MAIN ST
GREENWOOD, WI 54437
(44.767085, -90.59813)</t>
  </si>
  <si>
    <t>HANCOCK PUBLIC LIBRARY</t>
  </si>
  <si>
    <t>114 S MAIN ST
HANCOCK, WI 54943
(44.13339, -89.523279)</t>
  </si>
  <si>
    <t>Hancock</t>
  </si>
  <si>
    <t>HAUGE MEMORIAL LIBRARY</t>
  </si>
  <si>
    <t>50655 CHARLES ST
OSSEO, WI 54758
(44.57805, -91.223011)</t>
  </si>
  <si>
    <t>Osseo</t>
  </si>
  <si>
    <t>HAWKINS AREA LIBRARY</t>
  </si>
  <si>
    <t>709 MAIN ST
HAWKINS, WI 54530
(45.512482, -90.714654)</t>
  </si>
  <si>
    <t>Hawkins</t>
  </si>
  <si>
    <t>HAZEL GREEN PUBLIC LIBRARY</t>
  </si>
  <si>
    <t>1610 FAIRPLAY HAZEL GREEN
WI 53811
(42.532762, -90.435715)</t>
  </si>
  <si>
    <t>Hazel Green</t>
  </si>
  <si>
    <t>HAZEL MACKIN COMMUNITY LIBRARY</t>
  </si>
  <si>
    <t>311 W WARREN ST
ROBERTS, WI 54023
(44.982667, -92.557722)</t>
  </si>
  <si>
    <t>Roberts</t>
  </si>
  <si>
    <t>HILLSBORO PUBLIC LIBRARY</t>
  </si>
  <si>
    <t>819 HIGH AVE
HILLSBORO, WI 54634
(43.652482, -90.341191)</t>
  </si>
  <si>
    <t>HORTONVILLE PUBLIC LIBRARY</t>
  </si>
  <si>
    <t>531 N NASH ST
HORTONVILLE, WI 54944
(44.341361, -88.632531)</t>
  </si>
  <si>
    <t>Hortonville</t>
  </si>
  <si>
    <t>HUSTISFORD COMMUNITY LIBRARY</t>
  </si>
  <si>
    <t>609 W JUNEAU ST
HUSTISFORD, WI 53034
(43.346187, -88.609666)</t>
  </si>
  <si>
    <t>HUTCHINSON MEMORIAL LIBRARY</t>
  </si>
  <si>
    <t>228 N HIGH ST
RANDOLPH, WI 53956
(43.53969, -89.006934)</t>
  </si>
  <si>
    <t>INDEPENDENCE PUBLIC LIBRARY</t>
  </si>
  <si>
    <t>23688 ADAMS ST
INDEPENDENCE, WI 54747
(44.3574, -91.421813)</t>
  </si>
  <si>
    <t>IOLA VILLAGE LIBRARY</t>
  </si>
  <si>
    <t>180 S MAIN ST
IOLA, WI 54945
(44.50633, -89.131)</t>
  </si>
  <si>
    <t>WAUPACA</t>
  </si>
  <si>
    <t>Iola</t>
  </si>
  <si>
    <t>IRON RIDGE PUBLIC LIBRARY</t>
  </si>
  <si>
    <t>205 PARK ST IRON RIDGE
WI 53035
(43.402257, -88.533482)</t>
  </si>
  <si>
    <t>Iron Ridge</t>
  </si>
  <si>
    <t>JANE MORGAN MEMORIAL LIBRARY</t>
  </si>
  <si>
    <t>109 W EDGEWATER ST
CAMBRIA, WI 53923
(43.543227, -89.108632)</t>
  </si>
  <si>
    <t>Cambria</t>
  </si>
  <si>
    <t>JEAN M. THOMSEN MEMORIAL LIBRARY</t>
  </si>
  <si>
    <t>105 N GERSHWIN ST
STETSONVILLE, WI 54480
(45.077331, -90.31192)</t>
  </si>
  <si>
    <t>TAYLOR</t>
  </si>
  <si>
    <t>Stetsonville</t>
  </si>
  <si>
    <t>JOHN TURGESON PUBLIC LIBRARY</t>
  </si>
  <si>
    <t>220 S MOUND AVE
BELMONT, WI 53510
(42.73679, -90.333974)</t>
  </si>
  <si>
    <t>Belmont</t>
  </si>
  <si>
    <t>JOHNSON PUBLIC LIBRARY</t>
  </si>
  <si>
    <t>131 E CATHERINE ST
DARLINGTON, WI 53530
(42.681892, -90.116732)</t>
  </si>
  <si>
    <t>Darlington</t>
  </si>
  <si>
    <t>KARL JUNGINGER MEMORIAL LIBRARY</t>
  </si>
  <si>
    <t>625 N MONROE ST
WATERLOO, WI 53594
(43.190004, -88.99049)</t>
  </si>
  <si>
    <t>JEFFERSON</t>
  </si>
  <si>
    <t>KENDALL PUBLIC LIBRARY</t>
  </si>
  <si>
    <t>110 E SOUTH RAILROAD ST
KENDALL, WI 54638
(43.792442, -90.368352)</t>
  </si>
  <si>
    <t>Kendall</t>
  </si>
  <si>
    <t>KNUTSON MEMORIAL LIBRARY</t>
  </si>
  <si>
    <t>500 CENTRAL AVE COON VALLEY
WI 54623
(43.702352, -91.013202)</t>
  </si>
  <si>
    <t>Coon Valley</t>
  </si>
  <si>
    <t>KRAEMER LIBRARY &amp; COMMUNITY CENTER</t>
  </si>
  <si>
    <t>910 MAIN ST PLAIN
WI 53577
(43.278847, -90.043381)</t>
  </si>
  <si>
    <t>SAUK</t>
  </si>
  <si>
    <t>Plain</t>
  </si>
  <si>
    <t>LA VALLE PUBLIC LIBRARY</t>
  </si>
  <si>
    <t>101 W MAIN ST LA
VALLE, WI 53941
(43.582252, -90.130226)</t>
  </si>
  <si>
    <t>La Valle</t>
  </si>
  <si>
    <t>LAC COURTE OREILLES OJIBWA COLLEGE COMMUNITY LIBRARY</t>
  </si>
  <si>
    <t>13466 W TREPANIA RD
HAYWARD, WI 54843
(45.941807, -91.365472)</t>
  </si>
  <si>
    <t>SAWYER</t>
  </si>
  <si>
    <t>Hayward</t>
  </si>
  <si>
    <t>LAKES COUNTRY PUBLIC LIBRARY</t>
  </si>
  <si>
    <t>15235 HWY
LAKEWOOD, WI 54138
(45.298774, -88.518306)</t>
  </si>
  <si>
    <t>Lakewood</t>
  </si>
  <si>
    <t>LAKEVIEW COMMUNITY LIBRARY</t>
  </si>
  <si>
    <t>112 BUTLER ST RANDOM LAKE
WI 53075
(43.550529, -87.960953)</t>
  </si>
  <si>
    <t>LAND O LAKES PUBLIC LIBRARY</t>
  </si>
  <si>
    <t>4242 CO HWY B LAND O' LAKES
WI 54540
(46.162045, -89.21753)</t>
  </si>
  <si>
    <t>Land O'Lakes</t>
  </si>
  <si>
    <t>LARSEN FAMILY PUBLIC LIBRARY</t>
  </si>
  <si>
    <t>7401 W MAIN ST
WEBSTER, WI 54893
(45.877355, -92.365437)</t>
  </si>
  <si>
    <t>LAWTON MEMORIAL LIBRARY</t>
  </si>
  <si>
    <t>118 N BIRD ST
LA FARGE, WI 54639
(43.574521, -90.637514)</t>
  </si>
  <si>
    <t>La Farge</t>
  </si>
  <si>
    <t>LEGION MEMORIAL LIBRARY</t>
  </si>
  <si>
    <t>106 IRON ST
MELLEN, WI 54546
(46.327201, -90.658912)</t>
  </si>
  <si>
    <t>LENA PUBLIC LIBRARY</t>
  </si>
  <si>
    <t>200 E MAIN ST
LENA, WI 54139
(44.951037, -88.045101)</t>
  </si>
  <si>
    <t>LEON-SAXEVILLE TOWNSHIP LIBRARY</t>
  </si>
  <si>
    <t>N4715 COUNTY RD E PINE RIVER
WI 54965
(44.149279, -89.07713)</t>
  </si>
  <si>
    <t>Pine River</t>
  </si>
  <si>
    <t>LESTER PUBLIC LIBRARY OF ARPIN</t>
  </si>
  <si>
    <t>8091 COUNTY RD E
ARPIN, WI 54410
(44.540207, -90.04524)</t>
  </si>
  <si>
    <t>WOOD</t>
  </si>
  <si>
    <t>Arpin</t>
  </si>
  <si>
    <t>LESTER PUBLIC LIBRARY OF ROME</t>
  </si>
  <si>
    <t>1157 ROME CENTER DR
NEKOOSA, WI 54457
(44.200322, -89.810229)</t>
  </si>
  <si>
    <t>LESTER PUBLIC LIBRARY OF VESPER</t>
  </si>
  <si>
    <t>6550 VIRGINIA ST
VESPER, WI 54489
(44.483525, -89.969318)</t>
  </si>
  <si>
    <t>Vesper</t>
  </si>
  <si>
    <t>LETTIE W. JENSEN PUBLIC LIBRARY</t>
  </si>
  <si>
    <t>278 N MAIN ST
AMHERST, WI 54406
(44.453332, -89.284503)</t>
  </si>
  <si>
    <t>PORTAGE</t>
  </si>
  <si>
    <t>Amherst</t>
  </si>
  <si>
    <t>LOMIRA QUADGRAPHICS COMMUNITY LIBRARY</t>
  </si>
  <si>
    <t>427 S WATER ST
LOMIRA, WI 53048
(43.585952, -88.440172)</t>
  </si>
  <si>
    <t>LONE ROCK COMMUNITY LIBRARY</t>
  </si>
  <si>
    <t>234 N BROADWAY
LONE ROCK, WI 53556
(43.185244, -90.197509)</t>
  </si>
  <si>
    <t>RICHLAND</t>
  </si>
  <si>
    <t>Lone Rock</t>
  </si>
  <si>
    <t>LOWELL PUBLIC LIBRARY</t>
  </si>
  <si>
    <t>105 N RIVER ST
LOWELL, WI 53557
(43.339915, -88.820412)</t>
  </si>
  <si>
    <t>Lowell</t>
  </si>
  <si>
    <t>LOYAL PUBLIC LIBRARY</t>
  </si>
  <si>
    <t>214 N MAIN ST
LOYAL, WI 54446
(44.737012, -90.495968)</t>
  </si>
  <si>
    <t>LUCK PUBLIC LIBRARY</t>
  </si>
  <si>
    <t>301 S MAIN ST
LUCK, WI 54853
(45.573609, -92.482441)</t>
  </si>
  <si>
    <t>MADELINE ISLAND PUBLIC LIBRARY</t>
  </si>
  <si>
    <t>1 LIBRARY ST LA
POINTE, WI 54850
(46.781819, -90.786415)</t>
  </si>
  <si>
    <t>La Pointe</t>
  </si>
  <si>
    <t>MARION PUBLIC LIBRARY</t>
  </si>
  <si>
    <t>120 N MAIN ST
MARION, WI 54950
(44.671357, -88.889208)</t>
  </si>
  <si>
    <t>MARKESAN PUBLIC LIBRARY</t>
  </si>
  <si>
    <t>75 N BRIDGE ST
MARKESAN, WI 53946
(43.707979, -88.987609)</t>
  </si>
  <si>
    <t>MCCOY PUBLIC LIBRARY</t>
  </si>
  <si>
    <t>190 N JUDGEMENT ST
SHULLSBURG, WI 53586
(42.572249, -90.231034)</t>
  </si>
  <si>
    <t>MERCER PUBLIC LIBRARY</t>
  </si>
  <si>
    <t>2648 W MARGARET ST
MERCER, WI 54547
(46.168874, -90.063753)</t>
  </si>
  <si>
    <t>IRON</t>
  </si>
  <si>
    <t>MILL POND PUBLIC LIBRARY</t>
  </si>
  <si>
    <t>140 N SOUTH ST
KINGSTON, WI 53939
(43.694628, -89.127789)</t>
  </si>
  <si>
    <t>Kingston</t>
  </si>
  <si>
    <t>MILLTOWN PUBLIC LIBRARY</t>
  </si>
  <si>
    <t>61 W MAIN ST
MILLTOWN, WI 54858
(45.526688, -92.505855)</t>
  </si>
  <si>
    <t>Milltown</t>
  </si>
  <si>
    <t>MINERAL POINT PUBLIC LIBRARY</t>
  </si>
  <si>
    <t>137 HIGH ST
MINERAL POINT, WI 53565
(42.859836, -90.178881)</t>
  </si>
  <si>
    <t>MINOCQUA PUBLIC LIBRARY</t>
  </si>
  <si>
    <t>415 MENOMINEE ST
STE B MINOCQUA, WI 54548
(45.870323, -89.70639)</t>
  </si>
  <si>
    <t>Minocqua</t>
  </si>
  <si>
    <t>MONDOVI PUBLIC LIBRARY</t>
  </si>
  <si>
    <t>146 W HUDSON ST
MONDOVI, WI 54755
(44.566744, -91.671254)</t>
  </si>
  <si>
    <t>MONTELLO PUBLIC LIBRARY</t>
  </si>
  <si>
    <t>128 LAKE CT
MONTELLO, WI 53949
(43.792247, -89.331149)</t>
  </si>
  <si>
    <t>MONTFORT PUBLIC LIBRARY</t>
  </si>
  <si>
    <t>102 E PARK ST
MONTFORT, WI 53569
(42.971767, -90.433346)</t>
  </si>
  <si>
    <t>Montfort</t>
  </si>
  <si>
    <t>MONTICELLO PUBLIC LIBRARY</t>
  </si>
  <si>
    <t>512 E LAKE AVE
MONTICELLO, WI 53570
(42.745557, -89.589181)</t>
  </si>
  <si>
    <t>MUSCODA PUBLIC LIBRARY</t>
  </si>
  <si>
    <t>206 N WISCONSIN AVE
MUSCODA, WI 53573
(43.186675, -90.443044)</t>
  </si>
  <si>
    <t>Muscoda</t>
  </si>
  <si>
    <t>NECEDAH COMMUNITY-SIEGLER MEMORIAL LIBRARY</t>
  </si>
  <si>
    <t>217 OAK GROVE DR
NECEDAH, WI 54646
(44.023409, -90.079342)</t>
  </si>
  <si>
    <t>Necedah</t>
  </si>
  <si>
    <t>NEILLSVILLE PUBLIC LIBRARY</t>
  </si>
  <si>
    <t>409 HEWETT ST
NEILLSVILLE, WI 54456
(44.55914, -90.596276)</t>
  </si>
  <si>
    <t>NESHKORO PUBLIC LIBRARY</t>
  </si>
  <si>
    <t>132 S MAIN ST
NESHKORO, WI 54960
(43.963197, -89.218609)</t>
  </si>
  <si>
    <t>Neshkoro</t>
  </si>
  <si>
    <t>NEUSCHAFER COMMUNITY LIBRARY</t>
  </si>
  <si>
    <t>317 WOLF RIVER DR
FREMONT, WI 54940
(44.261504, -88.867184)</t>
  </si>
  <si>
    <t>Fremont</t>
  </si>
  <si>
    <t>NEW GLARUS PUBLIC LIBRARY</t>
  </si>
  <si>
    <t>319 2ND ST
NEW GLARUS, WI 53574
(42.816518, -89.635169)</t>
  </si>
  <si>
    <t>NEW LISBON MEMORIAL LIBRARY</t>
  </si>
  <si>
    <t>115 W PARK ST
NEW LISBON, WI 53950
(43.877318, -90.166631)</t>
  </si>
  <si>
    <t>NORTH FREEDOM PUBLIC LIBRARY</t>
  </si>
  <si>
    <t>105 N MAPLE ST NORTH
FREEDOM, WI 53951
(43.460839, -89.866759)</t>
  </si>
  <si>
    <t>Freedom</t>
  </si>
  <si>
    <t>NORWALK PUBLIC LIBRARY</t>
  </si>
  <si>
    <t>101 RAILROAD ST
NORWALK, WI 54648
(43.832869, -90.62216)</t>
  </si>
  <si>
    <t>Norwalk</t>
  </si>
  <si>
    <t>OAKFIELD PUBLIC LIBRARY</t>
  </si>
  <si>
    <t>130 N MAIN ST
OAKFIELD, WI 53065
(43.68411, -88.547529)</t>
  </si>
  <si>
    <t>OGEMA PUBLIC LIBRARY</t>
  </si>
  <si>
    <t>W5005 STATE RD
OGEMA, WI 54459
(45.444111, -90.294303)</t>
  </si>
  <si>
    <t>PRICE</t>
  </si>
  <si>
    <t>Ogema</t>
  </si>
  <si>
    <t>ONEIDA COMMUNITY LIBRARY</t>
  </si>
  <si>
    <t>201 ELM ST
ONEIDA, WI 54155
(44.497952, -88.183582)</t>
  </si>
  <si>
    <t>BROWN</t>
  </si>
  <si>
    <t>Oneida</t>
  </si>
  <si>
    <t>ONTARIO PUBLIC LIBRARY</t>
  </si>
  <si>
    <t>313 MAIN ST
ONTARIO, WI 54651
(43.724062, -90.59134)</t>
  </si>
  <si>
    <t>Ontario</t>
  </si>
  <si>
    <t>ORFORDVILLE PUBLIC LIBRARY</t>
  </si>
  <si>
    <t>519 E BELOIT ST
ORFORDVILLE, WI 53576
(42.624675, -89.249318)</t>
  </si>
  <si>
    <t>Orfordville</t>
  </si>
  <si>
    <t>OWEN PUBLIC LIBRARY</t>
  </si>
  <si>
    <t>414 CENTRAL AVE
OWEN, WI 54460
(44.950408, -90.564456)</t>
  </si>
  <si>
    <t>Owen</t>
  </si>
  <si>
    <t>OXFORD PUBLIC LIBRARY</t>
  </si>
  <si>
    <t>129 S FRANKLIN AVE
OXFORD, WI 53952
(43.781249, -89.572673)</t>
  </si>
  <si>
    <t>Oxford</t>
  </si>
  <si>
    <t>PACKWAUKEE PUBLIC LIBRARY</t>
  </si>
  <si>
    <t>N3511 STATE ST
PACKWAUKEE, WI 53953
(43.765006, -89.457733)</t>
  </si>
  <si>
    <t>Packwaukee</t>
  </si>
  <si>
    <t>PARK FALLS PUBLIC LIBRARY</t>
  </si>
  <si>
    <t>121 N FOURTH AVE PARK FALLS
WI 54552
(45.935425, -90.4518)</t>
  </si>
  <si>
    <t>Park Falls</t>
  </si>
  <si>
    <t>PATTERSON MEMORIAL LIBRARY</t>
  </si>
  <si>
    <t>500 DIVISION ST
WILD ROSE, WI 54984
(44.177908, -89.2472)</t>
  </si>
  <si>
    <t>PEPIN PUBLIC LIBRARY</t>
  </si>
  <si>
    <t>510 2ND ST
PEPIN, WI 54759
(44.440106, -92.148292)</t>
  </si>
  <si>
    <t>Pepin</t>
  </si>
  <si>
    <t>PHILLIPS PUBLIC LIBRARY</t>
  </si>
  <si>
    <t>286 CHERRY ST
PHILLIPS, WI 54555
(45.689224, -90.399807)</t>
  </si>
  <si>
    <t>PITTSVILLE COMMUNITY LIBRARY</t>
  </si>
  <si>
    <t>5291 THIRD AVE
PITTSVILLE, WI 54466
(44.43862, -90.12639)</t>
  </si>
  <si>
    <t>PLAINFIELD PUBLIC LIBRARY</t>
  </si>
  <si>
    <t>126 S MAIN ST
PLAINFIELD, WI 54966
(44.212999, -89.492363)</t>
  </si>
  <si>
    <t>Plainfield</t>
  </si>
  <si>
    <t>PLUM CITY PUBLIC LIBRARY</t>
  </si>
  <si>
    <t>611 MAIN ST
PLUM CITY, WI 54761
(44.632839, -92.192683)</t>
  </si>
  <si>
    <t>PLUM LAKE PUBLIC LIBRARY</t>
  </si>
  <si>
    <t>8789 PETERSON ST
SAYNER, WI 54560
(45.988462, -89.532428)</t>
  </si>
  <si>
    <t>Sayner</t>
  </si>
  <si>
    <t>POWERS MEMORIAL LIBRARY</t>
  </si>
  <si>
    <t>115 W MAIN ST
PALMYRA, WI 53156
(42.878236, -88.584932)</t>
  </si>
  <si>
    <t>Palmyra</t>
  </si>
  <si>
    <t>POY SIPPI PUBLIC LIBRARY</t>
  </si>
  <si>
    <t>W2251 COMMERCIAL ST
POY SIPPI, WI 54967
(44.136203, -88.99441)</t>
  </si>
  <si>
    <t>Poy Sippi</t>
  </si>
  <si>
    <t>POYNETTE AREA PUBLIC LIBRARY</t>
  </si>
  <si>
    <t>118 N MAIN ST
POYNETTE, WI 53955
(43.39107, -89.402714)</t>
  </si>
  <si>
    <t>PRESQUE ISLE COMMUNITY LIBRARY</t>
  </si>
  <si>
    <t>8306 SCHOOL LOOP RD PRESQUE ISLE
WI 54557
(46.248223, -89.727877)</t>
  </si>
  <si>
    <t>Presque Isle</t>
  </si>
  <si>
    <t>PRINCETON PUBLIC LIBRARY</t>
  </si>
  <si>
    <t>424 W WATER ST
PRINCETON, WI 54968
(43.849927, -89.128277)</t>
  </si>
  <si>
    <t>READSTOWN PUBLIC LIBRARY</t>
  </si>
  <si>
    <t>129 W WISCONSIN AVE
READSTOWN, WI 54652
(43.451052, -90.760512)</t>
  </si>
  <si>
    <t>Readstown</t>
  </si>
  <si>
    <t>REDGRANITE PUBLIC LIBRARY</t>
  </si>
  <si>
    <t>135 W BANNERMAN AVE
REDGRANITE, WI 54970
(44.043852, -89.102686)</t>
  </si>
  <si>
    <t>Redgranite</t>
  </si>
  <si>
    <t>REESEVILLE PUBLIC LIBRARY</t>
  </si>
  <si>
    <t>216 S MAIN ST
REESEVILLE, WI 53579
(43.302872, -88.846973)</t>
  </si>
  <si>
    <t>Reeseville</t>
  </si>
  <si>
    <t>RIB LAKE PUBLIC LIBRARY</t>
  </si>
  <si>
    <t>645 PEARL ST RIB LAKE
WI 54470
(45.317209, -90.20543)</t>
  </si>
  <si>
    <t>RIO COMMUNITY LIBRARY</t>
  </si>
  <si>
    <t>324 W LYONS ST
RIO, WI 53960
(43.445582, -89.242961)</t>
  </si>
  <si>
    <t>Rio</t>
  </si>
  <si>
    <t>ROCK SPRINGS PUBLIC LIBRARY</t>
  </si>
  <si>
    <t>101 FIRST ST ROCK SPRINGS
WI 53961
(43.477802, -89.917879)</t>
  </si>
  <si>
    <t>Rock Springs</t>
  </si>
  <si>
    <t>SCANDINAVIA PUBLIC LIBRARY</t>
  </si>
  <si>
    <t>349 N MAIN ST
SCANDINAVIA, WI 54977
(44.458488, -89.146957)</t>
  </si>
  <si>
    <t>Scandinavia</t>
  </si>
  <si>
    <t>SHELL LAKE PUBLIC LIBRARY</t>
  </si>
  <si>
    <t>501 1ST ST SHELL LAKE
WI 54871
(45.743339, -91.925501)</t>
  </si>
  <si>
    <t>WASHBURN</t>
  </si>
  <si>
    <t>SHIOCTON PUBLIC LIBRARY</t>
  </si>
  <si>
    <t>W7740 PINE ST
SHIOCTON, WI 54170
(44.442877, -88.577891)</t>
  </si>
  <si>
    <t>SHIRLEY M. WRIGHT MEMORIAL LIBRARY</t>
  </si>
  <si>
    <t>11455 FREMONT ST
TREMPEALEAU, WI 54661
(44.004695, -91.431209)</t>
  </si>
  <si>
    <t>Trempealeau</t>
  </si>
  <si>
    <t>SOLDIERS GROVE PUBLIC LIBRARY</t>
  </si>
  <si>
    <t>102 PASSIVE SUN DR
SOLAR TOWN CEN SOLDIERS GROVE, WI 54655
(43.388551, -90.766992)</t>
  </si>
  <si>
    <t>Solar Town Cen Soldiers Grove</t>
  </si>
  <si>
    <t>SPRING GREEN COMMUNITY LIBRARY</t>
  </si>
  <si>
    <t>230 E MONROE ST SPRING GREEN
WI 53588
(43.177852, -90.066091)</t>
  </si>
  <si>
    <t>Spring Green</t>
  </si>
  <si>
    <t>SPRING VALLEY PUBLIC LIBRARY</t>
  </si>
  <si>
    <t>E121 S 2ND ST SPRING VALLEY
WI 54767
(44.845321, -92.238359)</t>
  </si>
  <si>
    <t>ST. CROIX FALLS PUBLIC LIBRARY</t>
  </si>
  <si>
    <t>230 S WASHINGTON ST ST CROIX FALLS
WI 54024
(45.4079, -92.644832)</t>
  </si>
  <si>
    <t>St Croix Falls</t>
  </si>
  <si>
    <t>STRUM PUBLIC LIBRARY</t>
  </si>
  <si>
    <t>114 5TH AVE S
STRUM, WI 54770
(44.550359, -91.392563)</t>
  </si>
  <si>
    <t>Strum</t>
  </si>
  <si>
    <t>STURM MEMORIAL LIBRARY</t>
  </si>
  <si>
    <t>130 N BRIDGE ST
MANAWA, WI 54949
(44.46662, -88.920003)</t>
  </si>
  <si>
    <t>SURING AREA PUBLIC LIBRARY</t>
  </si>
  <si>
    <t>604 E MAIN ST
SURING, WI 54174
(44.999027, -88.373117)</t>
  </si>
  <si>
    <t>TAYLOR MEMORIAL LIBRARY</t>
  </si>
  <si>
    <t>420 2ND ST
TAYLOR, WI 54659
(44.321642, -91.120473)</t>
  </si>
  <si>
    <t>JACKSON</t>
  </si>
  <si>
    <t>Taylor</t>
  </si>
  <si>
    <t>THERESA PUBLIC LIBRARY</t>
  </si>
  <si>
    <t>290 MAYVILLE ST
THERESA, WI 53091
(43.519676, -88.454314)</t>
  </si>
  <si>
    <t>Theresa</t>
  </si>
  <si>
    <t>THOMAS ST. ANGELO PUBLIC LIBRARY</t>
  </si>
  <si>
    <t>1305 2ND AVE
CUMBERLAND, WI 54829
(45.534039, -92.021541)</t>
  </si>
  <si>
    <t>THORP PUBLIC LIBRARY</t>
  </si>
  <si>
    <t>401 S CONWAY DR
THORP, WI 54771
(44.956294, -90.793563)</t>
  </si>
  <si>
    <t>TURTLE LAKE PUBLIC LIBRARY</t>
  </si>
  <si>
    <t>114 MARTIN AVE E TURTLE LAKE
WI 54889
(45.395322, -92.141121)</t>
  </si>
  <si>
    <t>VAUGHN PUBLIC LIBRARY</t>
  </si>
  <si>
    <t>502 W MAIN ST
ASHLAND, WI 54806
(46.776125, -90.784085)</t>
  </si>
  <si>
    <t>VIOLA PUBLIC LIBRARY</t>
  </si>
  <si>
    <t>137 S MAIN ST
VIOLA, WI 54664
(43.505335, -90.667206)</t>
  </si>
  <si>
    <t>Viola</t>
  </si>
  <si>
    <t>WABENO PUBLIC LIBRARY</t>
  </si>
  <si>
    <t>4556 N BRANCH ST
WABENO, WI 54566
(45.438924, -88.661527)</t>
  </si>
  <si>
    <t>Wabeno</t>
  </si>
  <si>
    <t>WALTER E. OLSON MEMORIAL LIBRARY</t>
  </si>
  <si>
    <t>150 E HOSPITAL RD EAGLE RIVER
WI 54521
(45.927452, -89.252972)</t>
  </si>
  <si>
    <t>Eagle River</t>
  </si>
  <si>
    <t>WASHBURN PUBLIC LIBRARY</t>
  </si>
  <si>
    <t>307 WASHINGTON AVE
WASHBURN, WI 54891
(46.688471, -90.894689)</t>
  </si>
  <si>
    <t>WESTBORO PUBLIC LIBRARY</t>
  </si>
  <si>
    <t>N8855 2ND ST
WESTBORO, WI 54490
(45.353846, -90.29821)</t>
  </si>
  <si>
    <t>Westboro</t>
  </si>
  <si>
    <t>380 E MAIN ST
GILMAN, WI 54433
(45.166341, -90.809482)</t>
  </si>
  <si>
    <t>WEYAUWEGA PUBLIC LIBRARY</t>
  </si>
  <si>
    <t>301 S MILL ST
WEYAUWEGA, WI 54983
(44.319518, -88.934099)</t>
  </si>
  <si>
    <t>Weyauwega</t>
  </si>
  <si>
    <t>WHITEHALL PUBLIC LIBRARY</t>
  </si>
  <si>
    <t>36351 MAIN ST
WHITEHALL, WI 54773
(44.368756, -91.31672)</t>
  </si>
  <si>
    <t>WILTON PUBLIC LIBRARY</t>
  </si>
  <si>
    <t>400 EAST ST
WILTON, WI 54670
(43.81333, -90.525314)</t>
  </si>
  <si>
    <t>Wilton</t>
  </si>
  <si>
    <t>WINCHESTER PUBLIC LIBRARY</t>
  </si>
  <si>
    <t>2117 LAKE ST
WINCHESTER, WI 54557
(46.221221, -89.896512)</t>
  </si>
  <si>
    <t>Winchester</t>
  </si>
  <si>
    <t>WINTER PUBLIC LIBRARY</t>
  </si>
  <si>
    <t>5129 N MAIN ST
WINTER, WI 54896
(45.820676, -91.011489)</t>
  </si>
  <si>
    <t>WITHEE PUBLIC LIBRARY</t>
  </si>
  <si>
    <t>511 DIVISION ST
WITHEE, WI 54498
(44.954389, -90.597891)</t>
  </si>
  <si>
    <t>Withee</t>
  </si>
  <si>
    <t>WONEWOC PUBLIC LIBRARY</t>
  </si>
  <si>
    <t>305 CENTER ST
WONEWOC, WI 53968
(43.654402, -90.223306)</t>
  </si>
  <si>
    <t>Wonewoc</t>
  </si>
  <si>
    <t>WOODVILLE COMMUNITY LIBRARY</t>
  </si>
  <si>
    <t>124 MAIN ST
WOODVILLE, WI 54028
(44.952751, -92.291508)</t>
  </si>
  <si>
    <t>Woodville</t>
  </si>
  <si>
    <t>WYOCENA PUBLIC LIBRARY</t>
  </si>
  <si>
    <t>165 E DODGE ST
WYOCENA, WI 53969
(43.494066, -89.309019)</t>
  </si>
  <si>
    <t>Wyocena</t>
  </si>
  <si>
    <t>Library</t>
  </si>
  <si>
    <t>WI Location</t>
  </si>
  <si>
    <r>
      <t>FY19 Max TEACH Award (</t>
    </r>
    <r>
      <rPr>
        <b/>
        <sz val="11"/>
        <color theme="5" tint="-0.249977111117893"/>
        <rFont val="Calibri"/>
        <family val="2"/>
        <scheme val="minor"/>
      </rPr>
      <t xml:space="preserve">Max Eligible TEACH Award </t>
    </r>
    <r>
      <rPr>
        <b/>
        <sz val="11"/>
        <color rgb="FF0070C0"/>
        <rFont val="Calibri"/>
        <family val="2"/>
        <scheme val="minor"/>
      </rPr>
      <t xml:space="preserve">minus </t>
    </r>
    <r>
      <rPr>
        <b/>
        <sz val="11"/>
        <rFont val="Calibri"/>
        <family val="2"/>
        <scheme val="minor"/>
      </rPr>
      <t>FY18 TEACH Infra Award</t>
    </r>
    <r>
      <rPr>
        <b/>
        <sz val="11"/>
        <color rgb="FF0070C0"/>
        <rFont val="Calibri"/>
        <family val="2"/>
        <scheme val="minor"/>
      </rPr>
      <t>)</t>
    </r>
  </si>
  <si>
    <t>Students/Square Mile</t>
  </si>
  <si>
    <r>
      <t xml:space="preserve">The </t>
    </r>
    <r>
      <rPr>
        <b/>
        <sz val="9"/>
        <color rgb="FF00B050"/>
        <rFont val="Calibri"/>
        <family val="2"/>
        <scheme val="minor"/>
      </rPr>
      <t>largest</t>
    </r>
    <r>
      <rPr>
        <b/>
        <sz val="9"/>
        <color theme="5" tint="-0.249977111117893"/>
        <rFont val="Calibri"/>
        <family val="2"/>
        <scheme val="minor"/>
      </rPr>
      <t xml:space="preserve"> of these two numbers are used to calculate the FY19 Max TEACH Award.</t>
    </r>
  </si>
  <si>
    <t>5b</t>
  </si>
  <si>
    <t>FY19  Max TEACH Award:</t>
  </si>
  <si>
    <t>FY19 Max TEACH Award</t>
  </si>
  <si>
    <t xml:space="preserve">TEACH Reimbursement % (TRP): </t>
  </si>
  <si>
    <t>TEACH Reimb % (TRP)</t>
  </si>
  <si>
    <t>0 - 3 months</t>
  </si>
  <si>
    <t>3 - 6 months</t>
  </si>
  <si>
    <t>6 - 9 months</t>
  </si>
  <si>
    <t>9 - 12 months</t>
  </si>
  <si>
    <t>12 - 18 months</t>
  </si>
  <si>
    <t>18 months - 2 years</t>
  </si>
  <si>
    <t>&gt; 2 years</t>
  </si>
  <si>
    <t>Not Ready</t>
  </si>
  <si>
    <t>Less Ready</t>
  </si>
  <si>
    <t>Ready</t>
  </si>
  <si>
    <t>Most Ready</t>
  </si>
  <si>
    <t>TRP</t>
  </si>
  <si>
    <t>*</t>
  </si>
  <si>
    <t>GRANT REQUEST</t>
  </si>
  <si>
    <t>Installation of List B Portable Devices/Hotspots.</t>
  </si>
  <si>
    <t>(Note: Portable Hotspots do not include service or data.)</t>
  </si>
  <si>
    <t>Remaining CAT2 E-Rate Funds:</t>
  </si>
  <si>
    <t>Application Instructions</t>
  </si>
  <si>
    <t>Complete the yellow highlighted sections on the "FY19 Application" and "Agency Info" tabs.</t>
  </si>
  <si>
    <t>"FY19 Application" Tab</t>
  </si>
  <si>
    <r>
      <t xml:space="preserve">Infrastructure Services and Equipment must be purchased within the FY19 Purchase Period of July 1, 2018 to December **, 2020. </t>
    </r>
    <r>
      <rPr>
        <sz val="10"/>
        <color theme="1"/>
        <rFont val="Calibri"/>
        <family val="2"/>
        <scheme val="minor"/>
      </rPr>
      <t>(** 2 years from FY19 TEACH Infrastructure Grant Award. Exact date will be shared with grantees.)</t>
    </r>
  </si>
  <si>
    <r>
      <rPr>
        <b/>
        <sz val="14"/>
        <color rgb="FFFF0000"/>
        <rFont val="Calibri"/>
        <family val="2"/>
        <scheme val="minor"/>
      </rPr>
      <t>PRINT</t>
    </r>
    <r>
      <rPr>
        <b/>
        <sz val="14"/>
        <color theme="1"/>
        <rFont val="Calibri"/>
        <family val="2"/>
        <scheme val="minor"/>
      </rPr>
      <t xml:space="preserve"> all of your Agency's "FY19 Application" tab pages.</t>
    </r>
  </si>
  <si>
    <t>"Agency Info" Tab</t>
  </si>
  <si>
    <r>
      <rPr>
        <b/>
        <sz val="14"/>
        <color rgb="FFFF0000"/>
        <rFont val="Calibri"/>
        <family val="2"/>
        <scheme val="minor"/>
      </rPr>
      <t>PRINT</t>
    </r>
    <r>
      <rPr>
        <b/>
        <sz val="14"/>
        <rFont val="Calibri"/>
        <family val="2"/>
        <scheme val="minor"/>
      </rPr>
      <t xml:space="preserve"> the "Agency Info" tab</t>
    </r>
    <r>
      <rPr>
        <sz val="14"/>
        <color theme="1"/>
        <rFont val="Calibri"/>
        <family val="2"/>
        <scheme val="minor"/>
      </rPr>
      <t xml:space="preserve">. </t>
    </r>
  </si>
  <si>
    <t>CAT2 E-Rate Discount %</t>
  </si>
  <si>
    <t xml:space="preserve">CAT2 E-Rate Discount%: </t>
  </si>
  <si>
    <t>Free/Reduced Lunch %</t>
  </si>
  <si>
    <t>Use the drop-down menu (arrow to right of Infrastructure/Equipment cell) to select FY19 equipment and services from List B. These items have a 100% Reimbursement Rate. All agencies are eligible to apply for infrastructure equipment and services from List B.</t>
  </si>
  <si>
    <t>Complete the "Agency Info" Tab.</t>
  </si>
  <si>
    <r>
      <t>CESA (</t>
    </r>
    <r>
      <rPr>
        <b/>
        <sz val="10"/>
        <color theme="1"/>
        <rFont val="Calibri"/>
        <family val="2"/>
        <scheme val="minor"/>
      </rPr>
      <t>districts</t>
    </r>
    <r>
      <rPr>
        <b/>
        <sz val="10.5"/>
        <color theme="1"/>
        <rFont val="Calibri"/>
        <family val="2"/>
        <scheme val="minor"/>
      </rPr>
      <t>) or Library System (</t>
    </r>
    <r>
      <rPr>
        <b/>
        <sz val="10"/>
        <color theme="1"/>
        <rFont val="Calibri"/>
        <family val="2"/>
        <scheme val="minor"/>
      </rPr>
      <t>libraries</t>
    </r>
    <r>
      <rPr>
        <b/>
        <sz val="10.5"/>
        <color theme="1"/>
        <rFont val="Calibri"/>
        <family val="2"/>
        <scheme val="minor"/>
      </rPr>
      <t>):</t>
    </r>
  </si>
  <si>
    <r>
      <rPr>
        <b/>
        <sz val="9"/>
        <color rgb="FFFF0000"/>
        <rFont val="Calibri"/>
        <family val="2"/>
        <scheme val="minor"/>
      </rPr>
      <t>Districts Only</t>
    </r>
    <r>
      <rPr>
        <b/>
        <sz val="9"/>
        <color theme="1"/>
        <rFont val="Calibri"/>
        <family val="2"/>
        <scheme val="minor"/>
      </rPr>
      <t xml:space="preserve"> - Free/Reduced Lunch %:</t>
    </r>
  </si>
  <si>
    <t>Type/Print Administrator Name, Title and Date.</t>
  </si>
  <si>
    <t>CAT2 E-Rate Funds Remaining*</t>
  </si>
  <si>
    <t>If the above grant request field is green,  your  grant request meets application criteria for FY19 Max TEACH Award.</t>
  </si>
  <si>
    <r>
      <t xml:space="preserve">Grant Request will autopopulate. If </t>
    </r>
    <r>
      <rPr>
        <sz val="11"/>
        <color rgb="FFFF0000"/>
        <rFont val="Calibri"/>
        <family val="2"/>
        <scheme val="minor"/>
      </rPr>
      <t xml:space="preserve">Grant Request </t>
    </r>
    <r>
      <rPr>
        <sz val="11"/>
        <color theme="1"/>
        <rFont val="Calibri"/>
        <family val="2"/>
        <scheme val="minor"/>
      </rPr>
      <t xml:space="preserve">is shaded </t>
    </r>
    <r>
      <rPr>
        <sz val="11"/>
        <color rgb="FFFF0000"/>
        <rFont val="Calibri"/>
        <family val="2"/>
        <scheme val="minor"/>
      </rPr>
      <t>red</t>
    </r>
    <r>
      <rPr>
        <sz val="11"/>
        <color theme="1"/>
        <rFont val="Calibri"/>
        <family val="2"/>
        <scheme val="minor"/>
      </rPr>
      <t xml:space="preserve">, you will need to adjust your agency's infrastructure grant request on the "FY19 Application" tab to be less than or equal to your FY19 Max TEACH Award. If </t>
    </r>
    <r>
      <rPr>
        <sz val="11"/>
        <color rgb="FF00B050"/>
        <rFont val="Calibri"/>
        <family val="2"/>
        <scheme val="minor"/>
      </rPr>
      <t>Grant Request</t>
    </r>
    <r>
      <rPr>
        <sz val="11"/>
        <color theme="1"/>
        <rFont val="Calibri"/>
        <family val="2"/>
        <scheme val="minor"/>
      </rPr>
      <t xml:space="preserve"> is shaded </t>
    </r>
    <r>
      <rPr>
        <sz val="11"/>
        <color rgb="FF00B050"/>
        <rFont val="Calibri"/>
        <family val="2"/>
        <scheme val="minor"/>
      </rPr>
      <t>green,</t>
    </r>
    <r>
      <rPr>
        <sz val="11"/>
        <color theme="1"/>
        <rFont val="Calibri"/>
        <family val="2"/>
        <scheme val="minor"/>
      </rPr>
      <t xml:space="preserve"> your agency has met the FY19 Max TEACH Award criteria.</t>
    </r>
  </si>
  <si>
    <r>
      <t xml:space="preserve">Once your agency has met the requirement that the Grant Request be less than or equal to the FY19 Max TEACH Award, then the </t>
    </r>
    <r>
      <rPr>
        <sz val="11"/>
        <color rgb="FF00B050"/>
        <rFont val="Calibri"/>
        <family val="2"/>
        <scheme val="minor"/>
      </rPr>
      <t>Grant Request</t>
    </r>
    <r>
      <rPr>
        <sz val="11"/>
        <color theme="1"/>
        <rFont val="Calibri"/>
        <family val="2"/>
        <scheme val="minor"/>
      </rPr>
      <t xml:space="preserve"> will be shaded </t>
    </r>
    <r>
      <rPr>
        <sz val="11"/>
        <color rgb="FF00B050"/>
        <rFont val="Calibri"/>
        <family val="2"/>
        <scheme val="minor"/>
      </rPr>
      <t>green</t>
    </r>
    <r>
      <rPr>
        <sz val="11"/>
        <color theme="1"/>
        <rFont val="Calibri"/>
        <family val="2"/>
        <scheme val="minor"/>
      </rPr>
      <t>.</t>
    </r>
  </si>
  <si>
    <t>5a (1).</t>
  </si>
  <si>
    <t>(Copy worksheet tab for additional lines.)                TOTAL 5a (1)</t>
  </si>
  <si>
    <t>5a (1)</t>
  </si>
  <si>
    <t>5a (2).</t>
  </si>
  <si>
    <t>(Copy worksheet tab for additional lines.)                TOTAL 5a (2)</t>
  </si>
  <si>
    <t>5a (2)</t>
  </si>
  <si>
    <t>1)</t>
  </si>
  <si>
    <t>2)</t>
  </si>
  <si>
    <t>3)</t>
  </si>
  <si>
    <t>4)</t>
  </si>
  <si>
    <r>
      <rPr>
        <b/>
        <sz val="12"/>
        <rFont val="Calibri"/>
        <family val="2"/>
        <scheme val="minor"/>
      </rPr>
      <t xml:space="preserve">Grant Request  (Sum of TRP *  5a (1); 5a (2), if eligible; and 5b) must be less than or equal to FY19 Max TEACH Award.       </t>
    </r>
    <r>
      <rPr>
        <b/>
        <sz val="12"/>
        <color rgb="FFFF0000"/>
        <rFont val="Calibri"/>
        <family val="2"/>
        <scheme val="minor"/>
      </rPr>
      <t xml:space="preserve"> This section will autopopulate.</t>
    </r>
  </si>
  <si>
    <t>5a (1), 5a (2)</t>
  </si>
  <si>
    <t>Estimated Benefit Date (See rubric below.)*</t>
  </si>
  <si>
    <t>(for wireless Internet Coverage on buses and for library check-out.)</t>
  </si>
  <si>
    <r>
      <t xml:space="preserve">Portable Devices/Hotspots </t>
    </r>
    <r>
      <rPr>
        <b/>
        <sz val="11"/>
        <color rgb="FFFF0000"/>
        <rFont val="Calibri"/>
        <family val="2"/>
        <scheme val="minor"/>
      </rPr>
      <t>(This does NOT include service or data.)</t>
    </r>
  </si>
  <si>
    <t>Max 5a (1) Amount (List A - Amount Reimbursable at TEACH Reimb Rate)</t>
  </si>
  <si>
    <t>Max 5a (2) Amount (List A - Amount Reimbursable at 100%)</t>
  </si>
  <si>
    <r>
      <t xml:space="preserve">Grant Request = </t>
    </r>
    <r>
      <rPr>
        <b/>
        <sz val="14"/>
        <color rgb="FF7030A0"/>
        <rFont val="Calibri"/>
        <family val="2"/>
        <scheme val="minor"/>
      </rPr>
      <t>TRP</t>
    </r>
    <r>
      <rPr>
        <b/>
        <sz val="14"/>
        <color theme="1"/>
        <rFont val="Calibri"/>
        <family val="2"/>
        <scheme val="minor"/>
      </rPr>
      <t xml:space="preserve"> * </t>
    </r>
    <r>
      <rPr>
        <b/>
        <sz val="14"/>
        <color theme="3" tint="0.39997558519241921"/>
        <rFont val="Calibri"/>
        <family val="2"/>
        <scheme val="minor"/>
      </rPr>
      <t>5a (1)</t>
    </r>
    <r>
      <rPr>
        <b/>
        <sz val="14"/>
        <color theme="1"/>
        <rFont val="Calibri"/>
        <family val="2"/>
        <scheme val="minor"/>
      </rPr>
      <t xml:space="preserve"> +</t>
    </r>
    <r>
      <rPr>
        <b/>
        <sz val="14"/>
        <color theme="9" tint="-0.249977111117893"/>
        <rFont val="Calibri"/>
        <family val="2"/>
        <scheme val="minor"/>
      </rPr>
      <t xml:space="preserve"> 5a (2)</t>
    </r>
    <r>
      <rPr>
        <b/>
        <sz val="14"/>
        <color theme="1"/>
        <rFont val="Calibri"/>
        <family val="2"/>
        <scheme val="minor"/>
      </rPr>
      <t xml:space="preserve"> + </t>
    </r>
    <r>
      <rPr>
        <b/>
        <sz val="14"/>
        <color theme="7" tint="0.39997558519241921"/>
        <rFont val="Calibri"/>
        <family val="2"/>
        <scheme val="minor"/>
      </rPr>
      <t>5b</t>
    </r>
  </si>
  <si>
    <r>
      <t xml:space="preserve">If above is </t>
    </r>
    <r>
      <rPr>
        <b/>
        <sz val="10"/>
        <color rgb="FFFF0000"/>
        <rFont val="Calibri"/>
        <family val="2"/>
        <scheme val="minor"/>
      </rPr>
      <t>RED</t>
    </r>
    <r>
      <rPr>
        <b/>
        <sz val="10"/>
        <color theme="1"/>
        <rFont val="Calibri"/>
        <family val="2"/>
        <scheme val="minor"/>
      </rPr>
      <t xml:space="preserve">, adjust 5a (1), 5a (2) and/or 5b.   If above is </t>
    </r>
    <r>
      <rPr>
        <b/>
        <sz val="10"/>
        <color rgb="FF00B050"/>
        <rFont val="Calibri"/>
        <family val="2"/>
        <scheme val="minor"/>
      </rPr>
      <t>GREEN</t>
    </r>
    <r>
      <rPr>
        <b/>
        <sz val="10"/>
        <color theme="1"/>
        <rFont val="Calibri"/>
        <family val="2"/>
        <scheme val="minor"/>
      </rPr>
      <t>, criteria is met.</t>
    </r>
  </si>
  <si>
    <t>School District/Library</t>
  </si>
  <si>
    <t>CAT 2 E-Rate Discount %</t>
  </si>
  <si>
    <t>Largest Eligible TEACH Award (FY18 or FY19)</t>
  </si>
  <si>
    <t>CAT2 E-Rate Funds Remaining</t>
  </si>
  <si>
    <t>Agency Name:</t>
  </si>
  <si>
    <t>Basic Maint of Internal Connections</t>
  </si>
  <si>
    <t xml:space="preserve">Install., Activ. &amp; Initial Config - List A                                                   </t>
  </si>
  <si>
    <t>Wireless Controllers &amp; Control Sys.</t>
  </si>
  <si>
    <t>Operating Sys. Software for List A</t>
  </si>
  <si>
    <t>&lt;=</t>
  </si>
  <si>
    <r>
      <t xml:space="preserve">Max 5a (1) Infr </t>
    </r>
    <r>
      <rPr>
        <b/>
        <u/>
        <sz val="9"/>
        <color theme="1"/>
        <rFont val="Calibri"/>
        <family val="2"/>
        <scheme val="minor"/>
      </rPr>
      <t>Cost</t>
    </r>
    <r>
      <rPr>
        <b/>
        <sz val="9"/>
        <color theme="1"/>
        <rFont val="Calibri"/>
        <family val="2"/>
        <scheme val="minor"/>
      </rPr>
      <t xml:space="preserve"> Considering TRP (Max 5a (1) Reimb divided by TRP)</t>
    </r>
  </si>
  <si>
    <r>
      <t xml:space="preserve">Max 5a (1) </t>
    </r>
    <r>
      <rPr>
        <b/>
        <u/>
        <sz val="9"/>
        <color theme="1"/>
        <rFont val="Calibri"/>
        <family val="2"/>
        <scheme val="minor"/>
      </rPr>
      <t>Reimb</t>
    </r>
    <r>
      <rPr>
        <b/>
        <sz val="9"/>
        <color theme="1"/>
        <rFont val="Calibri"/>
        <family val="2"/>
        <scheme val="minor"/>
      </rPr>
      <t xml:space="preserve"> (List A - Amount Reimbursable at TEACH Reimb Rate)</t>
    </r>
  </si>
  <si>
    <r>
      <t xml:space="preserve">Max 5a (2) </t>
    </r>
    <r>
      <rPr>
        <b/>
        <u/>
        <sz val="9"/>
        <color theme="1"/>
        <rFont val="Calibri"/>
        <family val="2"/>
        <scheme val="minor"/>
      </rPr>
      <t>Reimb/Cost</t>
    </r>
    <r>
      <rPr>
        <b/>
        <sz val="9"/>
        <color theme="1"/>
        <rFont val="Calibri"/>
        <family val="2"/>
        <scheme val="minor"/>
      </rPr>
      <t xml:space="preserve"> (List A - Amount Reimbursable at 100%)</t>
    </r>
  </si>
  <si>
    <t>Select Agency Name using the drop-down arrow. DO NOT TYPE AGENCY NAME.</t>
  </si>
  <si>
    <r>
      <rPr>
        <b/>
        <sz val="12"/>
        <color theme="1"/>
        <rFont val="Calibri"/>
        <family val="2"/>
        <scheme val="minor"/>
      </rPr>
      <t>1.</t>
    </r>
    <r>
      <rPr>
        <sz val="12"/>
        <color theme="1"/>
        <rFont val="Calibri"/>
        <family val="2"/>
        <scheme val="minor"/>
      </rPr>
      <t xml:space="preserve"> </t>
    </r>
    <r>
      <rPr>
        <sz val="11"/>
        <color theme="1"/>
        <rFont val="Calibri"/>
        <family val="2"/>
        <scheme val="minor"/>
      </rPr>
      <t>Answer questions concerning infrastructure insufficiencies your agency is experiencing.</t>
    </r>
  </si>
  <si>
    <r>
      <rPr>
        <b/>
        <sz val="12"/>
        <color theme="1"/>
        <rFont val="Calibri"/>
        <family val="2"/>
        <scheme val="minor"/>
      </rPr>
      <t>4a</t>
    </r>
    <r>
      <rPr>
        <b/>
        <sz val="11"/>
        <color theme="1"/>
        <rFont val="Calibri"/>
        <family val="2"/>
        <scheme val="minor"/>
      </rPr>
      <t>.</t>
    </r>
    <r>
      <rPr>
        <sz val="11"/>
        <color theme="1"/>
        <rFont val="Calibri"/>
        <family val="2"/>
        <scheme val="minor"/>
      </rPr>
      <t xml:space="preserve"> Fields 1), 2), 3) &amp; 4) will autopopulate for your agency.</t>
    </r>
  </si>
  <si>
    <t>List A Items requested in 5a (1) will be reimbursed at your agency's TEACH Reimbursement % (TRP).</t>
  </si>
  <si>
    <t>Note:</t>
  </si>
  <si>
    <t xml:space="preserve">List B Items requested in 5b will be reimbursed at 100%. </t>
  </si>
  <si>
    <r>
      <rPr>
        <b/>
        <sz val="12"/>
        <color theme="1"/>
        <rFont val="Calibri"/>
        <family val="2"/>
        <scheme val="minor"/>
      </rPr>
      <t>6.</t>
    </r>
    <r>
      <rPr>
        <sz val="11"/>
        <color theme="1"/>
        <rFont val="Calibri"/>
        <family val="2"/>
        <scheme val="minor"/>
      </rPr>
      <t xml:space="preserve"> List the </t>
    </r>
    <r>
      <rPr>
        <i/>
        <sz val="11"/>
        <color theme="1"/>
        <rFont val="Calibri"/>
        <family val="2"/>
        <scheme val="minor"/>
      </rPr>
      <t>specific</t>
    </r>
    <r>
      <rPr>
        <sz val="11"/>
        <color theme="1"/>
        <rFont val="Calibri"/>
        <family val="2"/>
        <scheme val="minor"/>
      </rPr>
      <t xml:space="preserve"> learning benefits expected from the infrastructure you plan to purchase.</t>
    </r>
  </si>
  <si>
    <r>
      <rPr>
        <b/>
        <sz val="12"/>
        <color theme="1"/>
        <rFont val="Calibri"/>
        <family val="2"/>
        <scheme val="minor"/>
      </rPr>
      <t>7.</t>
    </r>
    <r>
      <rPr>
        <sz val="11"/>
        <color theme="1"/>
        <rFont val="Calibri"/>
        <family val="2"/>
        <scheme val="minor"/>
      </rPr>
      <t xml:space="preserve"> Provide information on the overall maintenance plan for the infrastructure you wish to purchase. Be sure to include who will provide the service.</t>
    </r>
  </si>
  <si>
    <r>
      <rPr>
        <b/>
        <sz val="11"/>
        <color theme="1"/>
        <rFont val="Calibri"/>
        <family val="2"/>
        <scheme val="minor"/>
      </rPr>
      <t>Address:</t>
    </r>
    <r>
      <rPr>
        <sz val="11"/>
        <color theme="1"/>
        <rFont val="Calibri"/>
        <family val="2"/>
        <scheme val="minor"/>
      </rPr>
      <t xml:space="preserve"> Please enter the address where the TEACH reimbursement check should be mailed. If this address if different from the one the State of WI Accounting Office has on file, additional paperwork will need to be completed. TEACH will notify you if this is necessary.</t>
    </r>
  </si>
  <si>
    <r>
      <t xml:space="preserve">Email </t>
    </r>
    <r>
      <rPr>
        <u/>
        <sz val="14"/>
        <color theme="1"/>
        <rFont val="Calibri"/>
        <family val="2"/>
        <scheme val="minor"/>
      </rPr>
      <t>(preferred)</t>
    </r>
  </si>
  <si>
    <t>Submit Application - 1, 2, 3</t>
  </si>
  <si>
    <t>3. Submit them to TEACH. Do not submit the Excel spreadsheet(s).</t>
  </si>
  <si>
    <t xml:space="preserve">1. Gather printed sheets from the "FY19 Application" and "Agency Info" tabs. </t>
  </si>
  <si>
    <t>2. Scan the printed sheets.</t>
  </si>
  <si>
    <r>
      <t xml:space="preserve">Both School Districts and Libraries should complete the "FY19 Application" and "Agency Info" tabs. Please complete the "FY19 Application" tab </t>
    </r>
    <r>
      <rPr>
        <b/>
        <u/>
        <sz val="11"/>
        <color theme="1"/>
        <rFont val="Calibri"/>
        <family val="2"/>
        <scheme val="minor"/>
      </rPr>
      <t>first</t>
    </r>
    <r>
      <rPr>
        <b/>
        <sz val="11"/>
        <color theme="1"/>
        <rFont val="Calibri"/>
        <family val="2"/>
        <scheme val="minor"/>
      </rPr>
      <t xml:space="preserve"> and it will autopopulate data into the "Agency Info" tab.</t>
    </r>
  </si>
  <si>
    <r>
      <rPr>
        <b/>
        <sz val="12"/>
        <color theme="1"/>
        <rFont val="Calibri"/>
        <family val="2"/>
        <scheme val="minor"/>
      </rPr>
      <t>2.</t>
    </r>
    <r>
      <rPr>
        <sz val="11"/>
        <color theme="1"/>
        <rFont val="Calibri"/>
        <family val="2"/>
        <scheme val="minor"/>
      </rPr>
      <t xml:space="preserve"> List at least one and up to 3 infrastructure goal(s) that would assist with insufficiencies identified in  Question 1. (Be brief to e</t>
    </r>
    <r>
      <rPr>
        <sz val="11"/>
        <rFont val="Calibri"/>
        <family val="2"/>
        <scheme val="minor"/>
      </rPr>
      <t>nsure text fits within the box provided.)</t>
    </r>
  </si>
  <si>
    <r>
      <rPr>
        <b/>
        <sz val="12"/>
        <color theme="1"/>
        <rFont val="Calibri"/>
        <family val="2"/>
        <scheme val="minor"/>
      </rPr>
      <t>3.</t>
    </r>
    <r>
      <rPr>
        <sz val="12"/>
        <color theme="1"/>
        <rFont val="Calibri"/>
        <family val="2"/>
        <scheme val="minor"/>
      </rPr>
      <t xml:space="preserve"> </t>
    </r>
    <r>
      <rPr>
        <sz val="11"/>
        <color theme="1"/>
        <rFont val="Calibri"/>
        <family val="2"/>
        <scheme val="minor"/>
      </rPr>
      <t xml:space="preserve">Enter information about your agency's current bandwidth and available providers, </t>
    </r>
    <r>
      <rPr>
        <i/>
        <sz val="11"/>
        <color theme="1"/>
        <rFont val="Calibri"/>
        <family val="2"/>
        <scheme val="minor"/>
      </rPr>
      <t>if known.</t>
    </r>
  </si>
  <si>
    <r>
      <rPr>
        <b/>
        <sz val="12"/>
        <color theme="1"/>
        <rFont val="Calibri"/>
        <family val="2"/>
        <scheme val="minor"/>
      </rPr>
      <t xml:space="preserve">5. </t>
    </r>
    <r>
      <rPr>
        <b/>
        <sz val="11"/>
        <color theme="1"/>
        <rFont val="Calibri"/>
        <family val="2"/>
        <scheme val="minor"/>
      </rPr>
      <t xml:space="preserve">Enter the infrastructure your agency would like to purchase to support its infrastructure goals using ONLY your agency's </t>
    </r>
    <r>
      <rPr>
        <b/>
        <i/>
        <u/>
        <sz val="11"/>
        <color theme="1"/>
        <rFont val="Calibri"/>
        <family val="2"/>
        <scheme val="minor"/>
      </rPr>
      <t>eligible</t>
    </r>
    <r>
      <rPr>
        <b/>
        <sz val="11"/>
        <color theme="1"/>
        <rFont val="Calibri"/>
        <family val="2"/>
        <scheme val="minor"/>
      </rPr>
      <t xml:space="preserve"> sections identified in Question 4b.</t>
    </r>
  </si>
  <si>
    <r>
      <t xml:space="preserve">For each infrastructure item, enter the following: quantity; description (model number, type,  distinguishing factors, etc.); estimated cost; estimated purchase </t>
    </r>
    <r>
      <rPr>
        <u/>
        <sz val="11"/>
        <color theme="1"/>
        <rFont val="Calibri"/>
        <family val="2"/>
        <scheme val="minor"/>
      </rPr>
      <t>date</t>
    </r>
    <r>
      <rPr>
        <sz val="11"/>
        <color theme="1"/>
        <rFont val="Calibri"/>
        <family val="2"/>
        <scheme val="minor"/>
      </rPr>
      <t xml:space="preserve">; estimated installation </t>
    </r>
    <r>
      <rPr>
        <u/>
        <sz val="11"/>
        <color theme="1"/>
        <rFont val="Calibri"/>
        <family val="2"/>
        <scheme val="minor"/>
      </rPr>
      <t>date</t>
    </r>
    <r>
      <rPr>
        <sz val="11"/>
        <color theme="1"/>
        <rFont val="Calibri"/>
        <family val="2"/>
        <scheme val="minor"/>
      </rPr>
      <t xml:space="preserve">; and estimated benefit </t>
    </r>
    <r>
      <rPr>
        <u/>
        <sz val="11"/>
        <color theme="1"/>
        <rFont val="Calibri"/>
        <family val="2"/>
        <scheme val="minor"/>
      </rPr>
      <t>date</t>
    </r>
    <r>
      <rPr>
        <sz val="11"/>
        <color theme="1"/>
        <rFont val="Calibri"/>
        <family val="2"/>
        <scheme val="minor"/>
      </rPr>
      <t xml:space="preserve">. For the benefit date enter an actual date, not the readiness level or time period. Also, truncate description to fit in cell. </t>
    </r>
  </si>
  <si>
    <r>
      <t xml:space="preserve">Note: Portable Devices/Hotspots </t>
    </r>
    <r>
      <rPr>
        <b/>
        <i/>
        <u/>
        <sz val="11"/>
        <color theme="1"/>
        <rFont val="Calibri"/>
        <family val="2"/>
        <scheme val="minor"/>
      </rPr>
      <t>may not</t>
    </r>
    <r>
      <rPr>
        <b/>
        <sz val="11"/>
        <color theme="1"/>
        <rFont val="Calibri"/>
        <family val="2"/>
        <scheme val="minor"/>
      </rPr>
      <t xml:space="preserve"> include service or data in their estimated cost. This includes data and service offered at "no cost". TEACH will reimburse for portable device and hotspot hardware </t>
    </r>
    <r>
      <rPr>
        <b/>
        <u/>
        <sz val="11"/>
        <color theme="1"/>
        <rFont val="Calibri"/>
        <family val="2"/>
        <scheme val="minor"/>
      </rPr>
      <t>only</t>
    </r>
    <r>
      <rPr>
        <b/>
        <sz val="11"/>
        <color theme="1"/>
        <rFont val="Calibri"/>
        <family val="2"/>
        <scheme val="minor"/>
      </rPr>
      <t>.</t>
    </r>
  </si>
  <si>
    <t>Use the drop-down menu (arrow to right of Infrastructure/Equipment cell) to select FY19 equipment and services from List A. Note: If your agency has not applied for E-Rate funding, you are only eligible to complete Question 5a (1), not Question 5a (2).</t>
  </si>
  <si>
    <t>Mail</t>
  </si>
  <si>
    <t>(Original Ink Signature Required.)</t>
  </si>
  <si>
    <t xml:space="preserve">Estimated Benefit Date </t>
  </si>
  <si>
    <r>
      <t xml:space="preserve">4b. </t>
    </r>
    <r>
      <rPr>
        <sz val="12"/>
        <color theme="1"/>
        <rFont val="Calibri"/>
        <family val="2"/>
        <scheme val="minor"/>
      </rPr>
      <t xml:space="preserve"> Use drop-down menu to the right of the field to answer No or Yes.</t>
    </r>
  </si>
  <si>
    <r>
      <t xml:space="preserve">If shaded </t>
    </r>
    <r>
      <rPr>
        <b/>
        <u/>
        <sz val="9"/>
        <rFont val="Calibri"/>
        <family val="2"/>
        <scheme val="minor"/>
      </rPr>
      <t>Red</t>
    </r>
    <r>
      <rPr>
        <b/>
        <sz val="9"/>
        <rFont val="Calibri"/>
        <family val="2"/>
        <scheme val="minor"/>
      </rPr>
      <t xml:space="preserve"> make adjustments.</t>
    </r>
  </si>
  <si>
    <r>
      <t xml:space="preserve">If No, complete Questions 5a (1) and/or 5b only. </t>
    </r>
    <r>
      <rPr>
        <b/>
        <sz val="10"/>
        <color theme="1"/>
        <rFont val="Calibri"/>
        <family val="2"/>
        <scheme val="minor"/>
      </rPr>
      <t>(5a (2) will no longer be available.)</t>
    </r>
  </si>
  <si>
    <t>If Yes, complete Questions [5a (1), 5a (2) and/or 5b].</t>
  </si>
  <si>
    <t>Benefit Date Rubric</t>
  </si>
  <si>
    <t>The Benefit Date is the first day you expect students or patrons to receive benefit from the requested infrastructure. Use the Benefit Date Rubric below to assess level of readiness. To determine level of readiness, calculate the amount of time between the Purchase Date and the Benefit Date. Grants funds will be awarded to agencies demonstrating readiness (most ready, ready or less ready).</t>
  </si>
  <si>
    <t>Have administrator sign and date certification statement. Original ink signature is required.</t>
  </si>
  <si>
    <t>If the above grant request field is red, adjust requested items on FY19 Application to total less than or equal to FY19 Max TEACH Award.</t>
  </si>
  <si>
    <t>FAQs are located on teach.wi.gov. Contact teach@wi.gov or 608-261-5054 with questions or if you need assistance. It is our pleasure to serve you.</t>
  </si>
  <si>
    <r>
      <rPr>
        <sz val="11"/>
        <color theme="1"/>
        <rFont val="Calibri"/>
        <family val="2"/>
        <scheme val="minor"/>
      </rPr>
      <t>Signature should</t>
    </r>
    <r>
      <rPr>
        <b/>
        <sz val="12"/>
        <color theme="1"/>
        <rFont val="Calibri"/>
        <family val="2"/>
        <scheme val="minor"/>
      </rPr>
      <t xml:space="preserve"> </t>
    </r>
    <r>
      <rPr>
        <u/>
        <sz val="11"/>
        <color theme="1"/>
        <rFont val="Calibri"/>
        <family val="2"/>
        <scheme val="minor"/>
      </rPr>
      <t>not</t>
    </r>
    <r>
      <rPr>
        <sz val="11"/>
        <color theme="1"/>
        <rFont val="Calibri"/>
        <family val="2"/>
        <scheme val="minor"/>
      </rPr>
      <t xml:space="preserve"> be entered electronically. </t>
    </r>
    <r>
      <rPr>
        <b/>
        <i/>
        <u/>
        <sz val="11"/>
        <color theme="1"/>
        <rFont val="Calibri"/>
        <family val="2"/>
        <scheme val="minor"/>
      </rPr>
      <t>Original Ink Signature</t>
    </r>
    <r>
      <rPr>
        <sz val="11"/>
        <color theme="1"/>
        <rFont val="Calibri"/>
        <family val="2"/>
        <scheme val="minor"/>
      </rPr>
      <t xml:space="preserve"> is required. (Note: If desired, administrator may complete the entire bottom portion in ink.)</t>
    </r>
  </si>
  <si>
    <t>Community Library</t>
  </si>
  <si>
    <t>John Bosshard Memorial Library</t>
  </si>
  <si>
    <t>S. Verna Fowler Academic / Menominee Public Library</t>
  </si>
  <si>
    <t>Spring Green Community Library</t>
  </si>
  <si>
    <t>FY 19 Max Eligible TEACH Award</t>
  </si>
  <si>
    <t xml:space="preserve">FY 18 Max Eligible TEACH Award                  </t>
  </si>
  <si>
    <t>unk</t>
  </si>
  <si>
    <t>TEACH Reimbursement % (TRP)</t>
  </si>
  <si>
    <t>What infrastructure/technology equipment and services from the FY19 List would your agency like to purchase to support your infrastructure goals?</t>
  </si>
  <si>
    <t>1.  What infrastructure and/or network insufficiencies do you experience in your agency?</t>
  </si>
  <si>
    <t>** Agency awarded the Largest Eligible TEACH Award in FY18 have $0 as their FY19 Max TEACH Award.</t>
  </si>
  <si>
    <t>CAT2 Look-Up</t>
  </si>
  <si>
    <t>* E-Rate CAT2 Funds Remaining can be verified here:</t>
  </si>
  <si>
    <t>CAT2 Look-Up.</t>
  </si>
  <si>
    <r>
      <t xml:space="preserve">Max 5a (2) Amount (List A - Amount </t>
    </r>
    <r>
      <rPr>
        <b/>
        <u/>
        <sz val="11"/>
        <color theme="6" tint="-0.249977111117893"/>
        <rFont val="Calibri"/>
        <family val="2"/>
        <scheme val="minor"/>
      </rPr>
      <t>Reimbursable</t>
    </r>
    <r>
      <rPr>
        <b/>
        <sz val="11"/>
        <color theme="6" tint="-0.249977111117893"/>
        <rFont val="Calibri"/>
        <family val="2"/>
        <scheme val="minor"/>
      </rPr>
      <t xml:space="preserve"> at 100%)</t>
    </r>
  </si>
  <si>
    <r>
      <t xml:space="preserve">Max 5a (1) Amount (List A - Amount </t>
    </r>
    <r>
      <rPr>
        <b/>
        <u/>
        <sz val="11"/>
        <color theme="7"/>
        <rFont val="Calibri"/>
        <family val="2"/>
        <scheme val="minor"/>
      </rPr>
      <t>Reimbursable</t>
    </r>
    <r>
      <rPr>
        <b/>
        <sz val="11"/>
        <color theme="7"/>
        <rFont val="Calibri"/>
        <family val="2"/>
        <scheme val="minor"/>
      </rPr>
      <t xml:space="preserve"> at TEACH Reimb %) **</t>
    </r>
  </si>
  <si>
    <t>-</t>
  </si>
  <si>
    <t>Bonduel Branch Library</t>
  </si>
  <si>
    <t>Crivitz Area Branch Library</t>
  </si>
  <si>
    <t>Potosi Branch Library (Schreiner Memorial Library)</t>
  </si>
  <si>
    <t>Rosholt Branch Library (Portage County Public Library)</t>
  </si>
  <si>
    <t>Solon Springs Joan Salmen Memorial Library Branch (Superior Public Library)</t>
  </si>
  <si>
    <t>Spencer Branch Library (Marathon County Public Library)</t>
  </si>
  <si>
    <t>Stratford Branch (Marathon County Public Library)</t>
  </si>
  <si>
    <t>Tigerton Branch Library (Shawano City-County Library)</t>
  </si>
  <si>
    <t>Washington Island Branch (Door County Library)</t>
  </si>
  <si>
    <t>Wausaukee Public Library (Marinette County Public Library)</t>
  </si>
  <si>
    <t>White Lake Branch Library (Antigo Public Library)</t>
  </si>
  <si>
    <t>Wittenberg Village Library (Shawano City-County Library)</t>
  </si>
  <si>
    <t>Almond Branch (Portage County Public Library)</t>
  </si>
  <si>
    <t>Baileys Harbor Library (Door County Library)</t>
  </si>
  <si>
    <t>Birnamwood Branch (Outagamie Waupaca Library System)</t>
  </si>
  <si>
    <t>Coleman Area Library (Marinette County)</t>
  </si>
  <si>
    <t>Denmark Branch (Brown County Library)</t>
  </si>
  <si>
    <t>Edgar Branch (Marathon County Public Library)</t>
  </si>
  <si>
    <t>Egg Harbor Library (Door County Library)</t>
  </si>
  <si>
    <t>Elcho Branch Library (Antigo Public Library)</t>
  </si>
  <si>
    <t>Elk Mound Public Library (Menomonie Public Library)</t>
  </si>
  <si>
    <t>Elton Branch (Antigo Public Library)</t>
  </si>
  <si>
    <t>Ephraim Branch (Door County Library)</t>
  </si>
  <si>
    <t>Fish Creek Branch (Door County Library)</t>
  </si>
  <si>
    <t>Forestville Branch (Door County Library)</t>
  </si>
  <si>
    <t>Goodman Library Station (Marinette County Public Library)</t>
  </si>
  <si>
    <t>Gratiot Annex Public Library (McCoy Public Library)</t>
  </si>
  <si>
    <t>Hatley Branch (Marathon County Public Library)</t>
  </si>
  <si>
    <t>Hazel Brown Leicht Memorial Library (LaCrosse County Library)</t>
  </si>
  <si>
    <t>Imogene McGrath Memorial Library (Superior Public Library)</t>
  </si>
  <si>
    <t>Marathon City Branch Library (Marathon County Public Library)</t>
  </si>
  <si>
    <t>Mattoon-Hutchins Community Library (OWLS)</t>
  </si>
  <si>
    <t>Adams County Library</t>
  </si>
  <si>
    <t>Albertson Memorial Library</t>
  </si>
  <si>
    <t>Allen-Dietzman Public Library</t>
  </si>
  <si>
    <t>Alma Public Library</t>
  </si>
  <si>
    <t>Angie Williams Cox Public Library</t>
  </si>
  <si>
    <t>Antigo Public Library</t>
  </si>
  <si>
    <t>Argyle Public Library</t>
  </si>
  <si>
    <t>Augusta Memorial Public Library</t>
  </si>
  <si>
    <t>Bad River Public Tribal Library</t>
  </si>
  <si>
    <t>Balsam Lake Public Library</t>
  </si>
  <si>
    <t>Barneveld Public Library</t>
  </si>
  <si>
    <t>Bayfield Carnegie Public Library</t>
  </si>
  <si>
    <t>Bekkum Memorial Public Library</t>
  </si>
  <si>
    <t>Belleville Public Library</t>
  </si>
  <si>
    <t>Ben Guthrie--Lac Du Flambeau Public Library</t>
  </si>
  <si>
    <t>Benton Public Library</t>
  </si>
  <si>
    <t>Black Creek Village Library</t>
  </si>
  <si>
    <t>Blair-Preston Public Library</t>
  </si>
  <si>
    <t>Blanchardville Public Library</t>
  </si>
  <si>
    <t>Bloomington Public Library</t>
  </si>
  <si>
    <t>Boulder Junction Public Library</t>
  </si>
  <si>
    <t>Boyceville Public Library</t>
  </si>
  <si>
    <t>Brandon Public Library</t>
  </si>
  <si>
    <t>Brickl Memorial Library</t>
  </si>
  <si>
    <t>Brigham Memorial Library</t>
  </si>
  <si>
    <t>Brownsville Public Library</t>
  </si>
  <si>
    <t>Bruce Area Library</t>
  </si>
  <si>
    <t>Cadott Community Library</t>
  </si>
  <si>
    <t>Caestecker Public Library</t>
  </si>
  <si>
    <t>Cameron Public Library</t>
  </si>
  <si>
    <t>Campbellsport Public Library</t>
  </si>
  <si>
    <t>Cashton Memorial Library</t>
  </si>
  <si>
    <t>Cedar Grove Public Library</t>
  </si>
  <si>
    <t>Centuria Public Library</t>
  </si>
  <si>
    <t>Clarella Hackett Johnson Public Library</t>
  </si>
  <si>
    <t>Clear Lake Public Library</t>
  </si>
  <si>
    <t>Clinton Public Library</t>
  </si>
  <si>
    <t>Cobb Public Library</t>
  </si>
  <si>
    <t>Colfax Public Library</t>
  </si>
  <si>
    <t>Coloma Public Library</t>
  </si>
  <si>
    <t>Cornell Public Library</t>
  </si>
  <si>
    <t>Crandon Public Library</t>
  </si>
  <si>
    <t>Cuba City Public Library</t>
  </si>
  <si>
    <t>De Soto Public Library</t>
  </si>
  <si>
    <t>Deer Park Public Library</t>
  </si>
  <si>
    <t>Deerfield Public Library</t>
  </si>
  <si>
    <t>Dorchester Public Library</t>
  </si>
  <si>
    <t>Drummond Public Library</t>
  </si>
  <si>
    <t>Durand Community Library</t>
  </si>
  <si>
    <t>Dwight T. Parker Public Library</t>
  </si>
  <si>
    <t>Eckstein Memorial Library</t>
  </si>
  <si>
    <t>Edith Evans Community Library</t>
  </si>
  <si>
    <t>Edward U. Demmer Memorial Library</t>
  </si>
  <si>
    <t>Eleanor Ellis Public Library</t>
  </si>
  <si>
    <t>Elkhart Lake Public Library</t>
  </si>
  <si>
    <t>Elmwood Public Library</t>
  </si>
  <si>
    <t>Elroy Public Library</t>
  </si>
  <si>
    <t>Endeavor Public Library</t>
  </si>
  <si>
    <t>Ethel Everhard Memorial Library</t>
  </si>
  <si>
    <t>Ettrick Public Library</t>
  </si>
  <si>
    <t>Evelyn Goldberg Briggs Memorial Library</t>
  </si>
  <si>
    <t>Fairchild Public Library</t>
  </si>
  <si>
    <t>Fall Creek Public Library</t>
  </si>
  <si>
    <t>Florence County Library</t>
  </si>
  <si>
    <t>Fontana Public Library</t>
  </si>
  <si>
    <t>Forest Lodge Library</t>
  </si>
  <si>
    <t>Fox Lake Public Library</t>
  </si>
  <si>
    <t>Frank B. Koller Memorial Library</t>
  </si>
  <si>
    <t>Frederic Public Library</t>
  </si>
  <si>
    <t>Galesville Public Library</t>
  </si>
  <si>
    <t>Gays Mills Public Library</t>
  </si>
  <si>
    <t>Gillett Public Library</t>
  </si>
  <si>
    <t>Glenwood City Public Library</t>
  </si>
  <si>
    <t>Granton Community Library</t>
  </si>
  <si>
    <t>Grantsburg Public Library</t>
  </si>
  <si>
    <t>Greenwood Public Library</t>
  </si>
  <si>
    <t>Hancock Public Library</t>
  </si>
  <si>
    <t>Hauge Memorial Library</t>
  </si>
  <si>
    <t>Hawkins Area Library</t>
  </si>
  <si>
    <t>Hazel Green Public Library</t>
  </si>
  <si>
    <t>Hazel Mackin Community Library</t>
  </si>
  <si>
    <t>Hillsboro Public Library</t>
  </si>
  <si>
    <t>Hortonville Public Library</t>
  </si>
  <si>
    <t>Hustisford Community Library</t>
  </si>
  <si>
    <t>Hutchinson Memorial Library</t>
  </si>
  <si>
    <t>Imogene Mcgrath Memorial Library (Superior Public Library)</t>
  </si>
  <si>
    <t>Independence Public Library</t>
  </si>
  <si>
    <t>Iola Village Library</t>
  </si>
  <si>
    <t>Iron Ridge Public Library</t>
  </si>
  <si>
    <t>Jane Morgan Memorial Library</t>
  </si>
  <si>
    <t>Jean M. Thomsen Memorial Library</t>
  </si>
  <si>
    <t>John Turgeson Public Library</t>
  </si>
  <si>
    <t>Johnson Public Library</t>
  </si>
  <si>
    <t>Karl Junginger Memorial Library</t>
  </si>
  <si>
    <t>Kendall Public Library</t>
  </si>
  <si>
    <t>Knutson Memorial Library</t>
  </si>
  <si>
    <t>Kraemer Library &amp; Community Center</t>
  </si>
  <si>
    <t>La Valle Public Library</t>
  </si>
  <si>
    <t>Lac Courte Oreilles Ojibwa College Community Library</t>
  </si>
  <si>
    <t>Lakes Country Public Library</t>
  </si>
  <si>
    <t>Lakeview Community Library</t>
  </si>
  <si>
    <t>Land O Lakes Public Library</t>
  </si>
  <si>
    <t>Larsen Family Public Library</t>
  </si>
  <si>
    <t>Lawton Memorial Library</t>
  </si>
  <si>
    <t>Legion Memorial Library</t>
  </si>
  <si>
    <t>Lena Public Library</t>
  </si>
  <si>
    <t>Leon-Saxeville Township Library</t>
  </si>
  <si>
    <t>Lester Public Library Of Arpin</t>
  </si>
  <si>
    <t>Lester Public Library Of Rome</t>
  </si>
  <si>
    <t>Lester Public Library Of Vesper</t>
  </si>
  <si>
    <t>Lettie W. Jensen Public Library</t>
  </si>
  <si>
    <t>Lomira Quadgraphics Community Library</t>
  </si>
  <si>
    <t>Lone Rock Community Library</t>
  </si>
  <si>
    <t>Lowell Public Library</t>
  </si>
  <si>
    <t>Loyal Public Library</t>
  </si>
  <si>
    <t>Luck Public Library</t>
  </si>
  <si>
    <t>Madeline Island Public Library</t>
  </si>
  <si>
    <t>Marion Public Library</t>
  </si>
  <si>
    <t>Markesan Public Library</t>
  </si>
  <si>
    <t>Mccoy Public Library</t>
  </si>
  <si>
    <t>Mercer Public Library</t>
  </si>
  <si>
    <t>Mill Pond Public Library</t>
  </si>
  <si>
    <t>Milltown Public Library</t>
  </si>
  <si>
    <t>Mineral Point Public Library</t>
  </si>
  <si>
    <t>Minocqua Public Library</t>
  </si>
  <si>
    <t>Mondovi Public Library</t>
  </si>
  <si>
    <t>Montello Public Library</t>
  </si>
  <si>
    <t>Montfort Public Library</t>
  </si>
  <si>
    <t>Monticello Public Library</t>
  </si>
  <si>
    <t>Muscoda Public Library</t>
  </si>
  <si>
    <t>Necedah Community-Siegler Memorial Library</t>
  </si>
  <si>
    <t>Neillsville Public Library</t>
  </si>
  <si>
    <t>Neshkoro Public Library</t>
  </si>
  <si>
    <t>Neuschafer Community Library</t>
  </si>
  <si>
    <t>New Glarus Public Library</t>
  </si>
  <si>
    <t>New Lisbon Memorial Library</t>
  </si>
  <si>
    <t>North Freedom Public Library</t>
  </si>
  <si>
    <t>Norwalk Public Library</t>
  </si>
  <si>
    <t>Oakfield Public Library</t>
  </si>
  <si>
    <t>Ogema Public Library</t>
  </si>
  <si>
    <t>Oneida Community Library</t>
  </si>
  <si>
    <t>Ontario Public Library</t>
  </si>
  <si>
    <t>Orfordville Public Library</t>
  </si>
  <si>
    <t>Owen Public Library</t>
  </si>
  <si>
    <t>Oxford Public Library</t>
  </si>
  <si>
    <t>Packwaukee Public Library</t>
  </si>
  <si>
    <t>Park Falls Public Library</t>
  </si>
  <si>
    <t>Patterson Memorial Library</t>
  </si>
  <si>
    <t>Pepin Public Library</t>
  </si>
  <si>
    <t>Phillips Public Library</t>
  </si>
  <si>
    <t>Pittsville Community Library</t>
  </si>
  <si>
    <t>Plainfield Public Library</t>
  </si>
  <si>
    <t>Plum City Public Library</t>
  </si>
  <si>
    <t>Plum Lake Public Library</t>
  </si>
  <si>
    <t>Powers Memorial Library</t>
  </si>
  <si>
    <t>Poy Sippi Public Library</t>
  </si>
  <si>
    <t>Poynette Area Public Library</t>
  </si>
  <si>
    <t>Presque Isle Community Library</t>
  </si>
  <si>
    <t>Princeton Public Library</t>
  </si>
  <si>
    <t>Readstown Public Library</t>
  </si>
  <si>
    <t>Redgranite Public Library</t>
  </si>
  <si>
    <t>Reeseville Public Library</t>
  </si>
  <si>
    <t>Rib Lake Public Library</t>
  </si>
  <si>
    <t>Rio Community Library</t>
  </si>
  <si>
    <t>Rock Springs Public Library</t>
  </si>
  <si>
    <t>Scandinavia Public Library</t>
  </si>
  <si>
    <t>Shell Lake Public Library</t>
  </si>
  <si>
    <t>Shiocton Public Library</t>
  </si>
  <si>
    <t>Shirley M. Wright Memorial Library</t>
  </si>
  <si>
    <t>Soldiers Grove Public Library</t>
  </si>
  <si>
    <t>Spring Valley Public Library</t>
  </si>
  <si>
    <t>St. Croix Falls Public Library</t>
  </si>
  <si>
    <t>Strum Public Library</t>
  </si>
  <si>
    <t>Sturm Memorial Library</t>
  </si>
  <si>
    <t>Suring Area Public Library</t>
  </si>
  <si>
    <t>Taylor Memorial Library</t>
  </si>
  <si>
    <t>Theresa Public Library</t>
  </si>
  <si>
    <t>Thomas St. Angelo Public Library</t>
  </si>
  <si>
    <t>Thorp Public Library</t>
  </si>
  <si>
    <t>Turtle Lake Public Library</t>
  </si>
  <si>
    <t>Vaughn Public Library</t>
  </si>
  <si>
    <t>Viola Public Library</t>
  </si>
  <si>
    <t>Wabeno Public Library</t>
  </si>
  <si>
    <t>Walter E. Olson Memorial Library</t>
  </si>
  <si>
    <t>Washburn Public Library</t>
  </si>
  <si>
    <t>Westboro Public Library</t>
  </si>
  <si>
    <t>Weyauwega Public Library</t>
  </si>
  <si>
    <t>Whitehall Public Library</t>
  </si>
  <si>
    <t>Wilton Public Library</t>
  </si>
  <si>
    <t>Winchester Public Library</t>
  </si>
  <si>
    <t>Winter Public Library</t>
  </si>
  <si>
    <t>Withee Public Library</t>
  </si>
  <si>
    <t>Wonewoc Public Library</t>
  </si>
  <si>
    <t>Woodville Community Library</t>
  </si>
  <si>
    <t>Wyocena Public Library</t>
  </si>
  <si>
    <t>4b. Did your agency or site apply for and receive approval to expend CAT2 E-Rate Funds at any time in the past 4 years?</t>
  </si>
  <si>
    <t>Athens Branch (Marathon County Public Library)</t>
  </si>
  <si>
    <t>John Bosshard Memorial Library (LaCrosse Public Library)</t>
  </si>
  <si>
    <t>Western Taylor County Public Library</t>
  </si>
  <si>
    <t>WESTERN TAYLOR COUNTY PUBLIC LIBrary</t>
  </si>
  <si>
    <t>(Contact TEACH at teach@wi.gov or 608-261-5054.)</t>
  </si>
  <si>
    <t>LIBRARY</t>
  </si>
  <si>
    <r>
      <t>FY19 Max TEACH Award (</t>
    </r>
    <r>
      <rPr>
        <b/>
        <sz val="11"/>
        <color rgb="FF00B050"/>
        <rFont val="Calibri"/>
        <family val="2"/>
        <scheme val="minor"/>
      </rPr>
      <t>Largest Eligible TEACH Award</t>
    </r>
    <r>
      <rPr>
        <b/>
        <sz val="11"/>
        <color theme="3" tint="0.39997558519241921"/>
        <rFont val="Calibri"/>
        <family val="2"/>
        <scheme val="minor"/>
      </rPr>
      <t xml:space="preserve"> minus</t>
    </r>
    <r>
      <rPr>
        <b/>
        <sz val="11"/>
        <rFont val="Calibri"/>
        <family val="2"/>
        <scheme val="minor"/>
      </rPr>
      <t xml:space="preserve"> FY18 TEACH Infra Award</t>
    </r>
    <r>
      <rPr>
        <b/>
        <sz val="11"/>
        <color theme="3" tint="0.39997558519241921"/>
        <rFont val="Calibri"/>
        <family val="2"/>
        <scheme val="minor"/>
      </rPr>
      <t>)</t>
    </r>
  </si>
  <si>
    <r>
      <rPr>
        <b/>
        <sz val="11"/>
        <color theme="4"/>
        <rFont val="Calibri"/>
        <family val="2"/>
        <scheme val="minor"/>
      </rPr>
      <t>FY19 Max TEACH Award</t>
    </r>
    <r>
      <rPr>
        <b/>
        <sz val="11"/>
        <color theme="3" tint="0.39997558519241921"/>
        <rFont val="Calibri"/>
        <family val="2"/>
        <scheme val="minor"/>
      </rPr>
      <t xml:space="preserve"> (</t>
    </r>
    <r>
      <rPr>
        <b/>
        <sz val="11"/>
        <color rgb="FF00B050"/>
        <rFont val="Calibri"/>
        <family val="2"/>
        <scheme val="minor"/>
      </rPr>
      <t>Largest Eligible TEACH Award</t>
    </r>
    <r>
      <rPr>
        <b/>
        <sz val="11"/>
        <color theme="3" tint="0.39997558519241921"/>
        <rFont val="Calibri"/>
        <family val="2"/>
        <scheme val="minor"/>
      </rPr>
      <t xml:space="preserve"> </t>
    </r>
    <r>
      <rPr>
        <b/>
        <sz val="11"/>
        <color theme="4"/>
        <rFont val="Calibri"/>
        <family val="2"/>
        <scheme val="minor"/>
      </rPr>
      <t>minus</t>
    </r>
    <r>
      <rPr>
        <b/>
        <sz val="11"/>
        <rFont val="Calibri"/>
        <family val="2"/>
        <scheme val="minor"/>
      </rPr>
      <t xml:space="preserve"> FY18 TEACH Infra Award</t>
    </r>
    <r>
      <rPr>
        <b/>
        <sz val="11"/>
        <color theme="3" tint="0.39997558519241921"/>
        <rFont val="Calibri"/>
        <family val="2"/>
        <scheme val="minor"/>
      </rPr>
      <t>)</t>
    </r>
  </si>
  <si>
    <r>
      <t xml:space="preserve">Max 5a (1) Amount (List A - Amount </t>
    </r>
    <r>
      <rPr>
        <b/>
        <u/>
        <sz val="11"/>
        <color rgb="FF7030A0"/>
        <rFont val="Calibri"/>
        <family val="2"/>
        <scheme val="minor"/>
      </rPr>
      <t>Reimbursable</t>
    </r>
    <r>
      <rPr>
        <b/>
        <sz val="11"/>
        <color rgb="FF7030A0"/>
        <rFont val="Calibri"/>
        <family val="2"/>
        <scheme val="minor"/>
      </rPr>
      <t xml:space="preserve"> at TEACH Reimb %) **</t>
    </r>
  </si>
  <si>
    <r>
      <t xml:space="preserve">Max 5a (2) Amount (List A - Amount </t>
    </r>
    <r>
      <rPr>
        <b/>
        <u/>
        <sz val="11"/>
        <color rgb="FF00B050"/>
        <rFont val="Calibri"/>
        <family val="2"/>
        <scheme val="minor"/>
      </rPr>
      <t>Reimbursable</t>
    </r>
    <r>
      <rPr>
        <b/>
        <sz val="11"/>
        <color rgb="FF00B050"/>
        <rFont val="Calibri"/>
        <family val="2"/>
        <scheme val="minor"/>
      </rPr>
      <t xml:space="preserve"> at 100%)</t>
    </r>
  </si>
  <si>
    <t>Libraries with "unk"/unknown in any of its fields: 1) determine your CAT2 E-Rate Funds Remaining and 2) contact bill.herman@dpi.wi.gov. (See FAQs, pg. 2.)</t>
  </si>
  <si>
    <t>Applications are due by 11:59 pm on Friday, November 9, 2018</t>
  </si>
  <si>
    <t>Applications due by 11:59 pm on Friday, November 9,  2018</t>
  </si>
  <si>
    <t>The below NUMBERS and CALCULATIONS will AUTOPOPULATE with data from FY19 Application.</t>
  </si>
  <si>
    <t>Reimbursement: 100% less E-Rate Discount Rate (%) or 100%</t>
  </si>
  <si>
    <t>(See Instructions tab of Application for details.)</t>
  </si>
  <si>
    <r>
      <t xml:space="preserve">Installation of List B Portable Devices/Hotspots. </t>
    </r>
    <r>
      <rPr>
        <b/>
        <sz val="11"/>
        <color rgb="FFFF0000"/>
        <rFont val="Calibri"/>
        <family val="2"/>
        <scheme val="minor"/>
      </rPr>
      <t>(This does NOT include service or data.)</t>
    </r>
  </si>
  <si>
    <r>
      <rPr>
        <b/>
        <sz val="11"/>
        <color rgb="FF0070C0"/>
        <rFont val="Calibri"/>
        <family val="2"/>
        <scheme val="minor"/>
      </rPr>
      <t>FY19 Max TEACH Award</t>
    </r>
    <r>
      <rPr>
        <b/>
        <sz val="11"/>
        <color theme="3" tint="0.39997558519241921"/>
        <rFont val="Calibri"/>
        <family val="2"/>
        <scheme val="minor"/>
      </rPr>
      <t xml:space="preserve"> (</t>
    </r>
    <r>
      <rPr>
        <b/>
        <sz val="11"/>
        <color rgb="FF00B050"/>
        <rFont val="Calibri"/>
        <family val="2"/>
        <scheme val="minor"/>
      </rPr>
      <t>Largest Eligible TEACH Award</t>
    </r>
    <r>
      <rPr>
        <b/>
        <sz val="11"/>
        <color theme="3" tint="0.39997558519241921"/>
        <rFont val="Calibri"/>
        <family val="2"/>
        <scheme val="minor"/>
      </rPr>
      <t xml:space="preserve"> </t>
    </r>
    <r>
      <rPr>
        <b/>
        <sz val="11"/>
        <color rgb="FF0070C0"/>
        <rFont val="Calibri"/>
        <family val="2"/>
        <scheme val="minor"/>
      </rPr>
      <t>minus</t>
    </r>
    <r>
      <rPr>
        <b/>
        <sz val="11"/>
        <rFont val="Calibri"/>
        <family val="2"/>
        <scheme val="minor"/>
      </rPr>
      <t xml:space="preserve"> FY18 TEACH Infra Award</t>
    </r>
    <r>
      <rPr>
        <b/>
        <sz val="11"/>
        <color theme="3" tint="0.39997558519241921"/>
        <rFont val="Calibri"/>
        <family val="2"/>
        <scheme val="minor"/>
      </rPr>
      <t>)</t>
    </r>
  </si>
  <si>
    <t>Max 5a (1)     Purchase Cost</t>
  </si>
  <si>
    <r>
      <t xml:space="preserve">Projected E-Rate Pymt for </t>
    </r>
    <r>
      <rPr>
        <b/>
        <sz val="11"/>
        <color rgb="FF00B050"/>
        <rFont val="Calibri"/>
        <family val="2"/>
        <scheme val="minor"/>
      </rPr>
      <t>Max 5a (1) Purchase Amount</t>
    </r>
    <r>
      <rPr>
        <b/>
        <sz val="11"/>
        <color rgb="FF7030A0"/>
        <rFont val="Calibri"/>
        <family val="2"/>
        <scheme val="minor"/>
      </rPr>
      <t xml:space="preserve"> (Col P * Col E)</t>
    </r>
  </si>
  <si>
    <r>
      <t xml:space="preserve">TEACH Pymt for </t>
    </r>
    <r>
      <rPr>
        <b/>
        <sz val="11"/>
        <color rgb="FF00B050"/>
        <rFont val="Calibri"/>
        <family val="2"/>
        <scheme val="minor"/>
      </rPr>
      <t>Max 5a (1) Purchase Amount</t>
    </r>
    <r>
      <rPr>
        <b/>
        <sz val="11"/>
        <color rgb="FFFF0000"/>
        <rFont val="Calibri"/>
        <family val="2"/>
        <scheme val="minor"/>
      </rPr>
      <t xml:space="preserve"> (Col P* Col F)</t>
    </r>
  </si>
  <si>
    <r>
      <t xml:space="preserve">Projected E-Rate Pymt for </t>
    </r>
    <r>
      <rPr>
        <b/>
        <sz val="11"/>
        <color rgb="FF00B050"/>
        <rFont val="Calibri"/>
        <family val="2"/>
        <scheme val="minor"/>
      </rPr>
      <t>Max 5a (1) Purchase Amount</t>
    </r>
    <r>
      <rPr>
        <b/>
        <sz val="11"/>
        <color rgb="FF7030A0"/>
        <rFont val="Calibri"/>
        <family val="2"/>
        <scheme val="minor"/>
      </rPr>
      <t xml:space="preserve"> (Col U * Col K)</t>
    </r>
  </si>
  <si>
    <r>
      <t xml:space="preserve">TEACH Pymt for </t>
    </r>
    <r>
      <rPr>
        <b/>
        <sz val="11"/>
        <color rgb="FF00B050"/>
        <rFont val="Calibri"/>
        <family val="2"/>
        <scheme val="minor"/>
      </rPr>
      <t>Max 5a (1) Purchase Amount</t>
    </r>
    <r>
      <rPr>
        <b/>
        <sz val="11"/>
        <color rgb="FFFF0000"/>
        <rFont val="Calibri"/>
        <family val="2"/>
        <scheme val="minor"/>
      </rPr>
      <t xml:space="preserve"> (Col U * Col L)</t>
    </r>
  </si>
  <si>
    <t>Note: If your agency has reached its Funding Max for the FY18 - FY19 biennium, your agency name won't be  listed on the drop-down menu. (See "Elig Dist Funding Max Reached" tab.)</t>
  </si>
  <si>
    <t xml:space="preserve">Answer NO if your agency has not successfully applied for CAT2 E-Rate Funding. If no, your agency is eligible to request infrastructure services and equipment from Sections 5a (1) and/or 5b ONLY. Since you may not request infrastructure services and equipment from 5a (2), 5a (2) will no longer be visible.                                                                                                                                                                                         </t>
  </si>
  <si>
    <r>
      <t xml:space="preserve">For each infrastructure item, enter the following:  quantity; description (model number, type,  distinguishing factors, etc.); estimated cost; estimated purchase </t>
    </r>
    <r>
      <rPr>
        <u/>
        <sz val="11"/>
        <color theme="1"/>
        <rFont val="Calibri"/>
        <family val="2"/>
        <scheme val="minor"/>
      </rPr>
      <t>date</t>
    </r>
    <r>
      <rPr>
        <sz val="11"/>
        <color theme="1"/>
        <rFont val="Calibri"/>
        <family val="2"/>
        <scheme val="minor"/>
      </rPr>
      <t xml:space="preserve">; estimated installation </t>
    </r>
    <r>
      <rPr>
        <u/>
        <sz val="11"/>
        <color theme="1"/>
        <rFont val="Calibri"/>
        <family val="2"/>
        <scheme val="minor"/>
      </rPr>
      <t>date</t>
    </r>
    <r>
      <rPr>
        <sz val="11"/>
        <color theme="1"/>
        <rFont val="Calibri"/>
        <family val="2"/>
        <scheme val="minor"/>
      </rPr>
      <t xml:space="preserve">; and estimated benefit </t>
    </r>
    <r>
      <rPr>
        <u/>
        <sz val="11"/>
        <color theme="1"/>
        <rFont val="Calibri"/>
        <family val="2"/>
        <scheme val="minor"/>
      </rPr>
      <t>date</t>
    </r>
    <r>
      <rPr>
        <sz val="11"/>
        <color theme="1"/>
        <rFont val="Calibri"/>
        <family val="2"/>
        <scheme val="minor"/>
      </rPr>
      <t xml:space="preserve">. For the benefit date enter an actual date, not the readiness level or time period. Also, truncate description to fit in cell. </t>
    </r>
  </si>
  <si>
    <r>
      <t xml:space="preserve">GRANT REQUEST - </t>
    </r>
    <r>
      <rPr>
        <b/>
        <sz val="11"/>
        <color theme="1"/>
        <rFont val="Calibri"/>
        <family val="2"/>
        <scheme val="minor"/>
      </rPr>
      <t xml:space="preserve">This section will autopopulate. However, if your agency is requesting more than 5 items in Question 5a (1) or 5a (2) or 3 items in 5b, you will need to </t>
    </r>
    <r>
      <rPr>
        <b/>
        <u/>
        <sz val="11"/>
        <color theme="1"/>
        <rFont val="Calibri"/>
        <family val="2"/>
        <scheme val="minor"/>
      </rPr>
      <t>manually enter</t>
    </r>
    <r>
      <rPr>
        <b/>
        <sz val="11"/>
        <color theme="1"/>
        <rFont val="Calibri"/>
        <family val="2"/>
        <scheme val="minor"/>
      </rPr>
      <t xml:space="preserve"> the Total Request for 5a (1), 5a (2) or 5b. This can be calculated by adding the numbers from each Question (5a (1), 5a (2) and/or 5b). </t>
    </r>
    <r>
      <rPr>
        <b/>
        <u/>
        <sz val="11"/>
        <color theme="1"/>
        <rFont val="Calibri"/>
        <family val="2"/>
        <scheme val="minor"/>
      </rPr>
      <t>Note: If you unintentionally enter values into the GRANT REQUEST area for 5a (1), 5a (2) or 5b fields, you will need to enter actual totals because the fields will no longer autopopulate.</t>
    </r>
  </si>
  <si>
    <r>
      <rPr>
        <b/>
        <sz val="11"/>
        <color theme="1"/>
        <rFont val="Calibri"/>
        <family val="2"/>
        <scheme val="minor"/>
      </rPr>
      <t xml:space="preserve">Complete the yellow shaded cells for your agency. </t>
    </r>
    <r>
      <rPr>
        <sz val="11"/>
        <color theme="1"/>
        <rFont val="Calibri"/>
        <family val="2"/>
        <scheme val="minor"/>
      </rPr>
      <t>Use the drop-down arrow to the right of Agency Name  to select your agency</t>
    </r>
    <r>
      <rPr>
        <b/>
        <sz val="11"/>
        <color theme="1"/>
        <rFont val="Calibri"/>
        <family val="2"/>
        <scheme val="minor"/>
      </rPr>
      <t xml:space="preserve">. </t>
    </r>
    <r>
      <rPr>
        <sz val="11"/>
        <color theme="1"/>
        <rFont val="Calibri"/>
        <family val="2"/>
        <scheme val="minor"/>
      </rPr>
      <t xml:space="preserve">Cells that are </t>
    </r>
    <r>
      <rPr>
        <u/>
        <sz val="11"/>
        <color theme="1"/>
        <rFont val="Calibri"/>
        <family val="2"/>
        <scheme val="minor"/>
      </rPr>
      <t>not</t>
    </r>
    <r>
      <rPr>
        <sz val="11"/>
        <color theme="1"/>
        <rFont val="Calibri"/>
        <family val="2"/>
        <scheme val="minor"/>
      </rPr>
      <t xml:space="preserve"> shaded yellow will autopopulate with data from the "FY19 Application" tab (signature area excluded).</t>
    </r>
  </si>
  <si>
    <r>
      <t xml:space="preserve">List A Items requested in 5a (2) will be reimbursed at 100%. Note: If your agency has not successfully applied for CAT2 E-Rate funding, then you are ineligible to request items from 5a (2). </t>
    </r>
    <r>
      <rPr>
        <b/>
        <sz val="11"/>
        <color rgb="FFFF0000"/>
        <rFont val="Calibri"/>
        <family val="2"/>
        <scheme val="minor"/>
      </rPr>
      <t xml:space="preserve"> Eligible agencies must request their Maximum 5a (1) Purchase Amount </t>
    </r>
    <r>
      <rPr>
        <b/>
        <u/>
        <sz val="11"/>
        <color rgb="FFFF0000"/>
        <rFont val="Calibri"/>
        <family val="2"/>
        <scheme val="minor"/>
      </rPr>
      <t>before</t>
    </r>
    <r>
      <rPr>
        <b/>
        <sz val="11"/>
        <color rgb="FFFF0000"/>
        <rFont val="Calibri"/>
        <family val="2"/>
        <scheme val="minor"/>
      </rPr>
      <t xml:space="preserve"> requesting items in 5a (2).</t>
    </r>
  </si>
  <si>
    <r>
      <t xml:space="preserve">Max 5a (2)/5b Combined  Purchase Amount at 100% TEACH Reimb (Col L - Col R </t>
    </r>
    <r>
      <rPr>
        <b/>
        <u/>
        <sz val="11"/>
        <color theme="9" tint="-0.499984740745262"/>
        <rFont val="Calibri"/>
        <family val="2"/>
        <scheme val="minor"/>
      </rPr>
      <t>or</t>
    </r>
    <r>
      <rPr>
        <b/>
        <sz val="11"/>
        <color theme="9" tint="-0.499984740745262"/>
        <rFont val="Calibri"/>
        <family val="2"/>
        <scheme val="minor"/>
      </rPr>
      <t xml:space="preserve"> if negative, then $0)</t>
    </r>
  </si>
  <si>
    <t>Max 5a (2)/5b Comb     Purchase Cost</t>
  </si>
  <si>
    <r>
      <t xml:space="preserve">Max 5a (1) Purchase Amount at TRP (Col R/Col K </t>
    </r>
    <r>
      <rPr>
        <b/>
        <u/>
        <sz val="11"/>
        <color rgb="FF00B050"/>
        <rFont val="Calibri"/>
        <family val="2"/>
        <scheme val="minor"/>
      </rPr>
      <t>or</t>
    </r>
    <r>
      <rPr>
        <b/>
        <sz val="11"/>
        <color rgb="FF00B050"/>
        <rFont val="Calibri"/>
        <family val="2"/>
        <scheme val="minor"/>
      </rPr>
      <t xml:space="preserve"> Col W/Col L)</t>
    </r>
  </si>
  <si>
    <r>
      <t xml:space="preserve">Max 5a (2)/5b Combined  Purchase Amount at 100% TEACH Reimb (Col Q - Col W </t>
    </r>
    <r>
      <rPr>
        <b/>
        <u/>
        <sz val="11"/>
        <color theme="9" tint="-0.499984740745262"/>
        <rFont val="Calibri"/>
        <family val="2"/>
        <scheme val="minor"/>
      </rPr>
      <t>or</t>
    </r>
    <r>
      <rPr>
        <b/>
        <sz val="11"/>
        <color theme="9" tint="-0.499984740745262"/>
        <rFont val="Calibri"/>
        <family val="2"/>
        <scheme val="minor"/>
      </rPr>
      <t xml:space="preserve"> if negative,  $0)</t>
    </r>
  </si>
  <si>
    <r>
      <t xml:space="preserve">Max 5a (1) Purchase Amount at TRP (Col M/Col E </t>
    </r>
    <r>
      <rPr>
        <b/>
        <u/>
        <sz val="11"/>
        <color rgb="FF00B050"/>
        <rFont val="Calibri"/>
        <family val="2"/>
        <scheme val="minor"/>
      </rPr>
      <t xml:space="preserve">or </t>
    </r>
    <r>
      <rPr>
        <b/>
        <sz val="11"/>
        <color rgb="FF00B050"/>
        <rFont val="Calibri"/>
        <family val="2"/>
        <scheme val="minor"/>
      </rPr>
      <t>Col R/Col F)</t>
    </r>
  </si>
  <si>
    <t>Projected E-Rate Pymt for Max 5a (1) Purchase Amount (Col P * Col E)</t>
  </si>
  <si>
    <t>TEACH Pymt for Max 5a (1) Purchase Amount (Col P* Col F)</t>
  </si>
  <si>
    <t>5a (1) Purchase Total should not exceed Max 5a (1) Purchase Amount. (See number to right of Total 5a (1) and listed on "District Data" or "Library Data" tab.)</t>
  </si>
  <si>
    <t>Combined Purchase Total for 5a (2) and 5b should not exceed Max 5a (2)/5b Combined Purchase Amount. (See number to right of Total 5a (2) and listed on "District Data" or "Library Data" tab.)</t>
  </si>
  <si>
    <t>The "District Data Rev" and "Library Data Rev" tabs include the following data: Eligible Agencies; CAT2 E-Rate Discount %; TEACH Reimbursement % (TRP); Free/Reduced Lunch Percentage (districts); FY19 Max TEACH Award; CAT2 E-Rate Funds Remaining; Max 5a (1) Purchase Amt; and Max 5a (2)/5b Combined Purchase Amt.</t>
  </si>
  <si>
    <r>
      <t xml:space="preserve">If your agency has </t>
    </r>
    <r>
      <rPr>
        <u/>
        <sz val="11"/>
        <color theme="1"/>
        <rFont val="Calibri"/>
        <family val="2"/>
        <scheme val="minor"/>
      </rPr>
      <t>not</t>
    </r>
    <r>
      <rPr>
        <sz val="11"/>
        <color theme="1"/>
        <rFont val="Calibri"/>
        <family val="2"/>
        <scheme val="minor"/>
      </rPr>
      <t xml:space="preserve"> met the requirement that the </t>
    </r>
    <r>
      <rPr>
        <u/>
        <sz val="11"/>
        <color theme="1"/>
        <rFont val="Calibri"/>
        <family val="2"/>
        <scheme val="minor"/>
      </rPr>
      <t>Grant Request be less than or equal to the FY19 Max TEACH Award</t>
    </r>
    <r>
      <rPr>
        <sz val="11"/>
        <color theme="1"/>
        <rFont val="Calibri"/>
        <family val="2"/>
        <scheme val="minor"/>
      </rPr>
      <t xml:space="preserve">, the </t>
    </r>
    <r>
      <rPr>
        <sz val="11"/>
        <color rgb="FFFF0000"/>
        <rFont val="Calibri"/>
        <family val="2"/>
        <scheme val="minor"/>
      </rPr>
      <t>Grant Request</t>
    </r>
    <r>
      <rPr>
        <sz val="11"/>
        <color theme="1"/>
        <rFont val="Calibri"/>
        <family val="2"/>
        <scheme val="minor"/>
      </rPr>
      <t xml:space="preserve"> will be shaded </t>
    </r>
    <r>
      <rPr>
        <sz val="11"/>
        <color rgb="FFFF0000"/>
        <rFont val="Calibri"/>
        <family val="2"/>
        <scheme val="minor"/>
      </rPr>
      <t>red</t>
    </r>
    <r>
      <rPr>
        <sz val="11"/>
        <color theme="1"/>
        <rFont val="Calibri"/>
        <family val="2"/>
        <scheme val="minor"/>
      </rPr>
      <t xml:space="preserve">. Please adjust your infrastructure request and estimated costs for eligible sections of Question 5 until the </t>
    </r>
    <r>
      <rPr>
        <sz val="11"/>
        <color rgb="FF00B050"/>
        <rFont val="Calibri"/>
        <family val="2"/>
        <scheme val="minor"/>
      </rPr>
      <t>Grant Request</t>
    </r>
    <r>
      <rPr>
        <sz val="11"/>
        <color theme="1"/>
        <rFont val="Calibri"/>
        <family val="2"/>
        <scheme val="minor"/>
      </rPr>
      <t xml:space="preserve"> is shaded </t>
    </r>
    <r>
      <rPr>
        <sz val="11"/>
        <color rgb="FF00B050"/>
        <rFont val="Calibri"/>
        <family val="2"/>
        <scheme val="minor"/>
      </rPr>
      <t>green</t>
    </r>
    <r>
      <rPr>
        <sz val="11"/>
        <color theme="1"/>
        <rFont val="Calibri"/>
        <family val="2"/>
        <scheme val="minor"/>
      </rPr>
      <t>. Note: Due to rounding some agencies may have the field shaded red when Grant Request is equal to FY19 Max TEACH Award. Only in this instance is it OK for the field to be shaded red.</t>
    </r>
  </si>
  <si>
    <r>
      <t xml:space="preserve">Answer YES if your agency has successfully applied for E-Rate CAT2 Funding. If yes,  your agency is eligible to request infrastructure services and equipment from all Sections - 5a (1), 5a (2) and/or 5b. </t>
    </r>
    <r>
      <rPr>
        <sz val="11"/>
        <color rgb="FFFF0000"/>
        <rFont val="Calibri"/>
        <family val="2"/>
        <scheme val="minor"/>
      </rPr>
      <t xml:space="preserve">Agencies must request  their Maximum 5a (1) Purchase Amount </t>
    </r>
    <r>
      <rPr>
        <b/>
        <u/>
        <sz val="11"/>
        <color rgb="FFFF0000"/>
        <rFont val="Calibri"/>
        <family val="2"/>
        <scheme val="minor"/>
      </rPr>
      <t>before</t>
    </r>
    <r>
      <rPr>
        <sz val="11"/>
        <color rgb="FFFF0000"/>
        <rFont val="Calibri"/>
        <family val="2"/>
        <scheme val="minor"/>
      </rPr>
      <t xml:space="preserve"> requesting items in 5a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</si>
</sst>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43" formatCode="_(* #,##0.00_);_(* \(#,##0.00\);_(* &quot;-&quot;??_);_(@_)"/>
    <numFmt numFmtId="164" formatCode="&quot;$&quot;#,##0"/>
    <numFmt numFmtId="165" formatCode="mm/dd/yy;@"/>
    <numFmt numFmtId="166" formatCode="m/d/yy;@"/>
    <numFmt numFmtId="167" formatCode="0.0"/>
    <numFmt numFmtId="168" formatCode="_(* #,##0_);_(* \(#,##0\);_(* &quot;-&quot;??_);_(@_)"/>
    <numFmt numFmtId="169" formatCode="0.0%"/>
  </numFmts>
  <fonts count="140" x14ac:knownFonts="1">
    <font>
      <sz val="11"/>
      <color theme="1"/>
      <name val="Calibri"/>
      <family val="2"/>
      <scheme val="minor"/>
    </font>
    <font>
      <b/>
      <sz val="11"/>
      <color theme="1"/>
      <name val="Calibri"/>
      <family val="2"/>
      <scheme val="minor"/>
    </font>
    <font>
      <b/>
      <sz val="14"/>
      <color theme="1"/>
      <name val="Calibri"/>
      <family val="2"/>
      <scheme val="minor"/>
    </font>
    <font>
      <b/>
      <sz val="8"/>
      <color theme="1"/>
      <name val="Arial"/>
      <family val="2"/>
    </font>
    <font>
      <b/>
      <u/>
      <sz val="11"/>
      <color theme="1"/>
      <name val="Calibri"/>
      <family val="2"/>
      <scheme val="minor"/>
    </font>
    <font>
      <u/>
      <sz val="11"/>
      <color theme="10"/>
      <name val="Calibri"/>
      <family val="2"/>
      <scheme val="minor"/>
    </font>
    <font>
      <sz val="8"/>
      <color theme="1"/>
      <name val="Arial"/>
      <family val="2"/>
    </font>
    <font>
      <sz val="14"/>
      <color theme="1"/>
      <name val="Calibri"/>
      <family val="2"/>
      <scheme val="minor"/>
    </font>
    <font>
      <b/>
      <sz val="12"/>
      <color theme="1"/>
      <name val="Calibri"/>
      <family val="2"/>
      <scheme val="minor"/>
    </font>
    <font>
      <sz val="8"/>
      <color theme="1"/>
      <name val="Calibri"/>
      <family val="2"/>
      <scheme val="minor"/>
    </font>
    <font>
      <b/>
      <sz val="11"/>
      <color rgb="FFFF0000"/>
      <name val="Calibri"/>
      <family val="2"/>
      <scheme val="minor"/>
    </font>
    <font>
      <sz val="10"/>
      <color theme="1"/>
      <name val="Calibri"/>
      <family val="2"/>
      <scheme val="minor"/>
    </font>
    <font>
      <b/>
      <sz val="10"/>
      <color theme="1"/>
      <name val="Calibri"/>
      <family val="2"/>
      <scheme val="minor"/>
    </font>
    <font>
      <b/>
      <sz val="11"/>
      <name val="Calibri"/>
      <family val="2"/>
      <scheme val="minor"/>
    </font>
    <font>
      <i/>
      <sz val="11"/>
      <color theme="1"/>
      <name val="Calibri"/>
      <family val="2"/>
      <scheme val="minor"/>
    </font>
    <font>
      <i/>
      <sz val="9"/>
      <color theme="1"/>
      <name val="Calibri"/>
      <family val="2"/>
      <scheme val="minor"/>
    </font>
    <font>
      <b/>
      <u/>
      <sz val="12"/>
      <color theme="1"/>
      <name val="Calibri"/>
      <family val="2"/>
      <scheme val="minor"/>
    </font>
    <font>
      <b/>
      <sz val="11"/>
      <color rgb="FFC00000"/>
      <name val="Calibri"/>
      <family val="2"/>
      <scheme val="minor"/>
    </font>
    <font>
      <b/>
      <sz val="11"/>
      <color theme="4" tint="-0.499984740745262"/>
      <name val="Calibri"/>
      <family val="2"/>
      <scheme val="minor"/>
    </font>
    <font>
      <b/>
      <sz val="11"/>
      <color theme="9" tint="-0.249977111117893"/>
      <name val="Calibri"/>
      <family val="2"/>
      <scheme val="minor"/>
    </font>
    <font>
      <b/>
      <sz val="11"/>
      <color theme="5" tint="-0.499984740745262"/>
      <name val="Calibri"/>
      <family val="2"/>
      <scheme val="minor"/>
    </font>
    <font>
      <b/>
      <u/>
      <sz val="11"/>
      <color theme="7" tint="-0.249977111117893"/>
      <name val="Calibri"/>
      <family val="2"/>
      <scheme val="minor"/>
    </font>
    <font>
      <b/>
      <sz val="11"/>
      <color rgb="FF7030A0"/>
      <name val="Calibri"/>
      <family val="2"/>
      <scheme val="minor"/>
    </font>
    <font>
      <b/>
      <sz val="11"/>
      <color theme="7" tint="-0.249977111117893"/>
      <name val="Calibri"/>
      <family val="2"/>
      <scheme val="minor"/>
    </font>
    <font>
      <sz val="11"/>
      <color rgb="FFC00000"/>
      <name val="Calibri"/>
      <family val="2"/>
      <scheme val="minor"/>
    </font>
    <font>
      <sz val="11"/>
      <name val="Calibri"/>
      <family val="2"/>
      <scheme val="minor"/>
    </font>
    <font>
      <sz val="11"/>
      <color theme="9" tint="-0.249977111117893"/>
      <name val="Calibri"/>
      <family val="2"/>
      <scheme val="minor"/>
    </font>
    <font>
      <b/>
      <sz val="11"/>
      <color theme="7" tint="-0.499984740745262"/>
      <name val="Calibri"/>
      <family val="2"/>
      <scheme val="minor"/>
    </font>
    <font>
      <sz val="11"/>
      <color theme="7" tint="-0.499984740745262"/>
      <name val="Calibri"/>
      <family val="2"/>
      <scheme val="minor"/>
    </font>
    <font>
      <u/>
      <sz val="11"/>
      <color theme="1"/>
      <name val="Calibri"/>
      <family val="2"/>
      <scheme val="minor"/>
    </font>
    <font>
      <b/>
      <sz val="9"/>
      <color theme="1"/>
      <name val="Calibri"/>
      <family val="2"/>
      <scheme val="minor"/>
    </font>
    <font>
      <i/>
      <sz val="10"/>
      <color theme="1"/>
      <name val="Calibri"/>
      <family val="2"/>
      <scheme val="minor"/>
    </font>
    <font>
      <b/>
      <sz val="10.5"/>
      <color theme="1"/>
      <name val="Calibri"/>
      <family val="2"/>
      <scheme val="minor"/>
    </font>
    <font>
      <sz val="10.5"/>
      <color theme="1"/>
      <name val="Calibri"/>
      <family val="2"/>
      <scheme val="minor"/>
    </font>
    <font>
      <b/>
      <sz val="11"/>
      <color rgb="FF000000"/>
      <name val="Calibri"/>
      <family val="2"/>
      <scheme val="minor"/>
    </font>
    <font>
      <b/>
      <sz val="16"/>
      <color rgb="FF000000"/>
      <name val="Calibri"/>
      <family val="2"/>
      <scheme val="minor"/>
    </font>
    <font>
      <sz val="11"/>
      <color rgb="FF000000"/>
      <name val="Calibri"/>
      <family val="2"/>
      <scheme val="minor"/>
    </font>
    <font>
      <b/>
      <i/>
      <sz val="11"/>
      <color rgb="FF000000"/>
      <name val="Calibri"/>
      <family val="2"/>
      <scheme val="minor"/>
    </font>
    <font>
      <sz val="11"/>
      <color theme="1"/>
      <name val="Calibri"/>
      <family val="2"/>
      <scheme val="minor"/>
    </font>
    <font>
      <sz val="11"/>
      <color rgb="FFFF0000"/>
      <name val="Calibri"/>
      <family val="2"/>
      <scheme val="minor"/>
    </font>
    <font>
      <sz val="20"/>
      <color theme="1"/>
      <name val="Brush Script MT"/>
      <family val="4"/>
    </font>
    <font>
      <sz val="9"/>
      <color indexed="81"/>
      <name val="Tahoma"/>
      <family val="2"/>
    </font>
    <font>
      <b/>
      <sz val="9"/>
      <color indexed="81"/>
      <name val="Tahoma"/>
      <family val="2"/>
    </font>
    <font>
      <sz val="10"/>
      <color rgb="FFFF0000"/>
      <name val="Calibri"/>
      <family val="2"/>
      <scheme val="minor"/>
    </font>
    <font>
      <sz val="9"/>
      <color theme="1"/>
      <name val="Calibri"/>
      <family val="2"/>
      <scheme val="minor"/>
    </font>
    <font>
      <b/>
      <sz val="16"/>
      <color rgb="FFFF0000"/>
      <name val="Arial"/>
      <family val="2"/>
    </font>
    <font>
      <b/>
      <sz val="10"/>
      <color rgb="FFFF0000"/>
      <name val="Calibri"/>
      <family val="2"/>
      <scheme val="minor"/>
    </font>
    <font>
      <b/>
      <sz val="14"/>
      <color rgb="FF000000"/>
      <name val="Calibri"/>
      <family val="2"/>
      <scheme val="minor"/>
    </font>
    <font>
      <b/>
      <u/>
      <sz val="11.5"/>
      <color rgb="FF000000"/>
      <name val="Calibri"/>
      <family val="2"/>
      <scheme val="minor"/>
    </font>
    <font>
      <b/>
      <sz val="9"/>
      <color rgb="FFFF0000"/>
      <name val="Calibri"/>
      <family val="2"/>
      <scheme val="minor"/>
    </font>
    <font>
      <b/>
      <sz val="11"/>
      <color theme="0"/>
      <name val="Calibri"/>
      <family val="2"/>
      <scheme val="minor"/>
    </font>
    <font>
      <sz val="11"/>
      <color theme="0"/>
      <name val="Calibri"/>
      <family val="2"/>
      <scheme val="minor"/>
    </font>
    <font>
      <b/>
      <i/>
      <sz val="11"/>
      <color rgb="FF7030A0"/>
      <name val="Calibri"/>
      <family val="2"/>
      <scheme val="minor"/>
    </font>
    <font>
      <b/>
      <sz val="11"/>
      <color theme="6" tint="-0.249977111117893"/>
      <name val="Calibri"/>
      <family val="2"/>
      <scheme val="minor"/>
    </font>
    <font>
      <b/>
      <sz val="11"/>
      <color theme="3" tint="0.39997558519241921"/>
      <name val="Calibri"/>
      <family val="2"/>
      <scheme val="minor"/>
    </font>
    <font>
      <b/>
      <sz val="11"/>
      <color theme="7"/>
      <name val="Calibri"/>
      <family val="2"/>
      <scheme val="minor"/>
    </font>
    <font>
      <b/>
      <sz val="11"/>
      <color theme="5" tint="-0.249977111117893"/>
      <name val="Calibri"/>
      <family val="2"/>
      <scheme val="minor"/>
    </font>
    <font>
      <b/>
      <sz val="9"/>
      <color theme="5" tint="-0.249977111117893"/>
      <name val="Calibri"/>
      <family val="2"/>
      <scheme val="minor"/>
    </font>
    <font>
      <sz val="10"/>
      <color rgb="FF000000"/>
      <name val="Arial"/>
      <family val="2"/>
    </font>
    <font>
      <sz val="10"/>
      <name val="Arial"/>
      <family val="2"/>
    </font>
    <font>
      <b/>
      <sz val="10"/>
      <color theme="5" tint="-0.249977111117893"/>
      <name val="Arial"/>
      <family val="2"/>
    </font>
    <font>
      <b/>
      <sz val="11"/>
      <color rgb="FF0070C0"/>
      <name val="Calibri"/>
      <family val="2"/>
      <scheme val="minor"/>
    </font>
    <font>
      <b/>
      <sz val="10"/>
      <color rgb="FF0070C0"/>
      <name val="Arial"/>
      <family val="2"/>
    </font>
    <font>
      <b/>
      <sz val="11"/>
      <color rgb="FF00B050"/>
      <name val="Calibri"/>
      <family val="2"/>
      <scheme val="minor"/>
    </font>
    <font>
      <b/>
      <sz val="9"/>
      <color rgb="FF00B050"/>
      <name val="Calibri"/>
      <family val="2"/>
      <scheme val="minor"/>
    </font>
    <font>
      <sz val="12"/>
      <color theme="1"/>
      <name val="Calibri"/>
      <family val="2"/>
      <scheme val="minor"/>
    </font>
    <font>
      <b/>
      <sz val="12"/>
      <color rgb="FFFF0000"/>
      <name val="Calibri"/>
      <family val="2"/>
      <scheme val="minor"/>
    </font>
    <font>
      <b/>
      <sz val="16"/>
      <color theme="1"/>
      <name val="Calibri"/>
      <family val="2"/>
      <scheme val="minor"/>
    </font>
    <font>
      <b/>
      <sz val="22"/>
      <color theme="1"/>
      <name val="Calibri"/>
      <family val="2"/>
      <scheme val="minor"/>
    </font>
    <font>
      <sz val="22"/>
      <color theme="1"/>
      <name val="Calibri"/>
      <family val="2"/>
      <scheme val="minor"/>
    </font>
    <font>
      <b/>
      <sz val="10"/>
      <name val="Arial"/>
      <family val="2"/>
    </font>
    <font>
      <b/>
      <sz val="24"/>
      <color theme="1"/>
      <name val="Calibri"/>
      <family val="2"/>
      <scheme val="minor"/>
    </font>
    <font>
      <b/>
      <sz val="28"/>
      <color theme="1"/>
      <name val="Calibri"/>
      <family val="2"/>
      <scheme val="minor"/>
    </font>
    <font>
      <b/>
      <sz val="14"/>
      <color theme="0"/>
      <name val="Calibri"/>
      <family val="2"/>
      <scheme val="minor"/>
    </font>
    <font>
      <b/>
      <sz val="12"/>
      <color theme="0"/>
      <name val="Calibri"/>
      <family val="2"/>
      <scheme val="minor"/>
    </font>
    <font>
      <sz val="12"/>
      <color theme="0"/>
      <name val="Calibri"/>
      <family val="2"/>
      <scheme val="minor"/>
    </font>
    <font>
      <b/>
      <sz val="16"/>
      <color theme="0"/>
      <name val="Calibri"/>
      <family val="2"/>
      <scheme val="minor"/>
    </font>
    <font>
      <sz val="14"/>
      <color theme="0"/>
      <name val="Calibri"/>
      <family val="2"/>
      <scheme val="minor"/>
    </font>
    <font>
      <b/>
      <sz val="14"/>
      <color rgb="FF7030A0"/>
      <name val="Calibri"/>
      <family val="2"/>
      <scheme val="minor"/>
    </font>
    <font>
      <b/>
      <sz val="14"/>
      <color theme="7" tint="0.39997558519241921"/>
      <name val="Calibri"/>
      <family val="2"/>
      <scheme val="minor"/>
    </font>
    <font>
      <b/>
      <sz val="14"/>
      <color theme="9" tint="-0.249977111117893"/>
      <name val="Calibri"/>
      <family val="2"/>
      <scheme val="minor"/>
    </font>
    <font>
      <b/>
      <sz val="14"/>
      <color theme="3" tint="0.39997558519241921"/>
      <name val="Calibri"/>
      <family val="2"/>
      <scheme val="minor"/>
    </font>
    <font>
      <b/>
      <sz val="12"/>
      <name val="Calibri"/>
      <family val="2"/>
      <scheme val="minor"/>
    </font>
    <font>
      <sz val="12"/>
      <color rgb="FFFF0000"/>
      <name val="Calibri"/>
      <family val="2"/>
      <scheme val="minor"/>
    </font>
    <font>
      <b/>
      <sz val="18"/>
      <color theme="1"/>
      <name val="Calibri"/>
      <family val="2"/>
      <scheme val="minor"/>
    </font>
    <font>
      <b/>
      <i/>
      <u/>
      <sz val="11"/>
      <color theme="1"/>
      <name val="Calibri"/>
      <family val="2"/>
      <scheme val="minor"/>
    </font>
    <font>
      <b/>
      <sz val="8"/>
      <name val="Calibri"/>
      <family val="2"/>
      <scheme val="minor"/>
    </font>
    <font>
      <b/>
      <sz val="14"/>
      <color rgb="FFFF0000"/>
      <name val="Calibri"/>
      <family val="2"/>
      <scheme val="minor"/>
    </font>
    <font>
      <b/>
      <sz val="14"/>
      <name val="Calibri"/>
      <family val="2"/>
      <scheme val="minor"/>
    </font>
    <font>
      <sz val="11"/>
      <color rgb="FF00B050"/>
      <name val="Calibri"/>
      <family val="2"/>
      <scheme val="minor"/>
    </font>
    <font>
      <sz val="16"/>
      <color theme="1"/>
      <name val="Calibri"/>
      <family val="2"/>
      <scheme val="minor"/>
    </font>
    <font>
      <sz val="8"/>
      <name val="Calibri"/>
      <family val="2"/>
      <scheme val="minor"/>
    </font>
    <font>
      <b/>
      <sz val="10"/>
      <name val="Calibri"/>
      <family val="2"/>
      <scheme val="minor"/>
    </font>
    <font>
      <b/>
      <sz val="10"/>
      <color rgb="FF00B050"/>
      <name val="Calibri"/>
      <family val="2"/>
      <scheme val="minor"/>
    </font>
    <font>
      <b/>
      <sz val="20"/>
      <color theme="1"/>
      <name val="Calibri"/>
      <family val="2"/>
      <scheme val="minor"/>
    </font>
    <font>
      <b/>
      <u/>
      <sz val="9"/>
      <color theme="1"/>
      <name val="Calibri"/>
      <family val="2"/>
      <scheme val="minor"/>
    </font>
    <font>
      <b/>
      <sz val="10"/>
      <color theme="9" tint="-0.249977111117893"/>
      <name val="Arial"/>
      <family val="2"/>
    </font>
    <font>
      <b/>
      <u/>
      <sz val="14"/>
      <color theme="1"/>
      <name val="Calibri"/>
      <family val="2"/>
      <scheme val="minor"/>
    </font>
    <font>
      <u/>
      <sz val="14"/>
      <color theme="1"/>
      <name val="Calibri"/>
      <family val="2"/>
      <scheme val="minor"/>
    </font>
    <font>
      <u/>
      <sz val="14"/>
      <color theme="10"/>
      <name val="Calibri"/>
      <family val="2"/>
      <scheme val="minor"/>
    </font>
    <font>
      <b/>
      <u/>
      <sz val="11"/>
      <color rgb="FFFF0000"/>
      <name val="Calibri"/>
      <family val="2"/>
      <scheme val="minor"/>
    </font>
    <font>
      <b/>
      <sz val="9"/>
      <name val="Calibri"/>
      <family val="2"/>
      <scheme val="minor"/>
    </font>
    <font>
      <b/>
      <u/>
      <sz val="9"/>
      <name val="Calibri"/>
      <family val="2"/>
      <scheme val="minor"/>
    </font>
    <font>
      <sz val="10"/>
      <color rgb="FFFF0000"/>
      <name val="Arial"/>
      <family val="2"/>
    </font>
    <font>
      <sz val="9"/>
      <color rgb="FF00B050"/>
      <name val="Calibri"/>
      <family val="2"/>
      <scheme val="minor"/>
    </font>
    <font>
      <strike/>
      <sz val="11"/>
      <color theme="1"/>
      <name val="Calibri"/>
      <family val="2"/>
      <scheme val="minor"/>
    </font>
    <font>
      <b/>
      <strike/>
      <sz val="11"/>
      <color theme="5" tint="-0.249977111117893"/>
      <name val="Calibri"/>
      <family val="2"/>
      <scheme val="minor"/>
    </font>
    <font>
      <b/>
      <strike/>
      <sz val="11"/>
      <name val="Calibri"/>
      <family val="2"/>
      <scheme val="minor"/>
    </font>
    <font>
      <b/>
      <strike/>
      <sz val="11"/>
      <color theme="9" tint="-0.249977111117893"/>
      <name val="Calibri"/>
      <family val="2"/>
      <scheme val="minor"/>
    </font>
    <font>
      <b/>
      <strike/>
      <sz val="11"/>
      <color theme="7"/>
      <name val="Calibri"/>
      <family val="2"/>
      <scheme val="minor"/>
    </font>
    <font>
      <b/>
      <strike/>
      <sz val="11"/>
      <color theme="6" tint="-0.249977111117893"/>
      <name val="Calibri"/>
      <family val="2"/>
      <scheme val="minor"/>
    </font>
    <font>
      <b/>
      <strike/>
      <sz val="11"/>
      <color theme="3" tint="0.39994506668294322"/>
      <name val="Calibri"/>
      <family val="2"/>
      <scheme val="minor"/>
    </font>
    <font>
      <b/>
      <u/>
      <sz val="11"/>
      <color theme="7"/>
      <name val="Calibri"/>
      <family val="2"/>
      <scheme val="minor"/>
    </font>
    <font>
      <b/>
      <u/>
      <sz val="11"/>
      <color theme="6" tint="-0.249977111117893"/>
      <name val="Calibri"/>
      <family val="2"/>
      <scheme val="minor"/>
    </font>
    <font>
      <b/>
      <sz val="10.5"/>
      <color theme="0"/>
      <name val="Calibri"/>
      <family val="2"/>
      <scheme val="minor"/>
    </font>
    <font>
      <b/>
      <sz val="10"/>
      <color rgb="FFFF0000"/>
      <name val="Arial"/>
      <family val="2"/>
    </font>
    <font>
      <b/>
      <sz val="20"/>
      <name val="Calibri"/>
      <family val="2"/>
      <scheme val="minor"/>
    </font>
    <font>
      <b/>
      <sz val="11"/>
      <color theme="4"/>
      <name val="Calibri"/>
      <family val="2"/>
      <scheme val="minor"/>
    </font>
    <font>
      <b/>
      <u/>
      <sz val="11"/>
      <color rgb="FF7030A0"/>
      <name val="Calibri"/>
      <family val="2"/>
      <scheme val="minor"/>
    </font>
    <font>
      <b/>
      <u/>
      <sz val="11"/>
      <color rgb="FF00B050"/>
      <name val="Calibri"/>
      <family val="2"/>
      <scheme val="minor"/>
    </font>
    <font>
      <b/>
      <sz val="10.5"/>
      <name val="Calibri"/>
      <family val="2"/>
      <scheme val="minor"/>
    </font>
    <font>
      <sz val="11"/>
      <color rgb="FF7030A0"/>
      <name val="Calibri"/>
      <family val="2"/>
      <scheme val="minor"/>
    </font>
    <font>
      <b/>
      <sz val="10"/>
      <color rgb="FF00B050"/>
      <name val="Arial"/>
      <family val="2"/>
    </font>
    <font>
      <b/>
      <sz val="10"/>
      <color rgb="FF7030A0"/>
      <name val="Arial"/>
      <family val="2"/>
    </font>
    <font>
      <sz val="10"/>
      <color rgb="FF00B050"/>
      <name val="Arial"/>
      <family val="2"/>
    </font>
    <font>
      <sz val="10"/>
      <color rgb="FF7030A0"/>
      <name val="Arial"/>
      <family val="2"/>
    </font>
    <font>
      <u/>
      <sz val="11"/>
      <color theme="9" tint="-0.249977111117893"/>
      <name val="Calibri"/>
      <family val="2"/>
      <scheme val="minor"/>
    </font>
    <font>
      <sz val="10"/>
      <color theme="9" tint="-0.249977111117893"/>
      <name val="Arial"/>
      <family val="2"/>
    </font>
    <font>
      <b/>
      <sz val="11"/>
      <color theme="5"/>
      <name val="Calibri"/>
      <family val="2"/>
      <scheme val="minor"/>
    </font>
    <font>
      <b/>
      <sz val="11"/>
      <color theme="1" tint="4.9989318521683403E-2"/>
      <name val="Calibri"/>
      <family val="2"/>
      <scheme val="minor"/>
    </font>
    <font>
      <b/>
      <i/>
      <sz val="11"/>
      <color rgb="FFFF0000"/>
      <name val="Calibri"/>
      <family val="2"/>
      <scheme val="minor"/>
    </font>
    <font>
      <b/>
      <u/>
      <sz val="11"/>
      <color theme="9" tint="-0.249977111117893"/>
      <name val="Calibri"/>
      <family val="2"/>
      <scheme val="minor"/>
    </font>
    <font>
      <b/>
      <sz val="11"/>
      <color theme="9" tint="-0.499984740745262"/>
      <name val="Calibri"/>
      <family val="2"/>
      <scheme val="minor"/>
    </font>
    <font>
      <b/>
      <u/>
      <sz val="11"/>
      <color theme="9" tint="-0.499984740745262"/>
      <name val="Calibri"/>
      <family val="2"/>
      <scheme val="minor"/>
    </font>
    <font>
      <sz val="11"/>
      <color theme="9" tint="-0.499984740745262"/>
      <name val="Calibri"/>
      <family val="2"/>
      <scheme val="minor"/>
    </font>
    <font>
      <sz val="10"/>
      <color theme="5"/>
      <name val="Arial"/>
      <family val="2"/>
    </font>
    <font>
      <b/>
      <sz val="10"/>
      <color theme="5"/>
      <name val="Arial"/>
      <family val="2"/>
    </font>
    <font>
      <sz val="11"/>
      <color theme="5"/>
      <name val="Calibri"/>
      <family val="2"/>
      <scheme val="minor"/>
    </font>
    <font>
      <b/>
      <sz val="11"/>
      <color theme="2" tint="-0.499984740745262"/>
      <name val="Calibri"/>
      <family val="2"/>
      <scheme val="minor"/>
    </font>
    <font>
      <sz val="11"/>
      <color theme="2" tint="-0.499984740745262"/>
      <name val="Calibri"/>
      <family val="2"/>
      <scheme val="minor"/>
    </font>
  </fonts>
  <fills count="26">
    <fill>
      <patternFill patternType="none"/>
    </fill>
    <fill>
      <patternFill patternType="gray125"/>
    </fill>
    <fill>
      <patternFill patternType="solid">
        <fgColor rgb="FFFF0000"/>
        <bgColor indexed="64"/>
      </patternFill>
    </fill>
    <fill>
      <patternFill patternType="solid">
        <fgColor theme="3" tint="0.59999389629810485"/>
        <bgColor indexed="64"/>
      </patternFill>
    </fill>
    <fill>
      <patternFill patternType="solid">
        <fgColor theme="0"/>
        <bgColor indexed="64"/>
      </patternFill>
    </fill>
    <fill>
      <patternFill patternType="solid">
        <fgColor rgb="FFFFFF85"/>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theme="6" tint="0.39997558519241921"/>
        <bgColor indexed="64"/>
      </patternFill>
    </fill>
    <fill>
      <patternFill patternType="solid">
        <fgColor rgb="FF00B050"/>
        <bgColor indexed="64"/>
      </patternFill>
    </fill>
    <fill>
      <patternFill patternType="solid">
        <fgColor rgb="FF0070C0"/>
        <bgColor indexed="64"/>
      </patternFill>
    </fill>
    <fill>
      <patternFill patternType="solid">
        <fgColor rgb="FF7030A0"/>
        <bgColor indexed="64"/>
      </patternFill>
    </fill>
    <fill>
      <patternFill patternType="solid">
        <fgColor theme="3" tint="0.59996337778862885"/>
        <bgColor indexed="64"/>
      </patternFill>
    </fill>
    <fill>
      <patternFill patternType="solid">
        <fgColor theme="7" tint="0.59996337778862885"/>
        <bgColor indexed="64"/>
      </patternFill>
    </fill>
    <fill>
      <patternFill patternType="solid">
        <fgColor theme="5" tint="0.39997558519241921"/>
        <bgColor indexed="64"/>
      </patternFill>
    </fill>
    <fill>
      <patternFill patternType="solid">
        <fgColor rgb="FFFFFF6D"/>
        <bgColor indexed="64"/>
      </patternFill>
    </fill>
    <fill>
      <patternFill patternType="solid">
        <fgColor theme="9" tint="0.599963377788628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9" tint="0.39997558519241921"/>
        <bgColor indexed="64"/>
      </patternFill>
    </fill>
  </fills>
  <borders count="93">
    <border>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ck">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n">
        <color auto="1"/>
      </left>
      <right style="medium">
        <color auto="1"/>
      </right>
      <top style="medium">
        <color auto="1"/>
      </top>
      <bottom style="thick">
        <color auto="1"/>
      </bottom>
      <diagonal/>
    </border>
    <border>
      <left style="medium">
        <color auto="1"/>
      </left>
      <right style="thin">
        <color auto="1"/>
      </right>
      <top style="thick">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double">
        <color auto="1"/>
      </top>
      <bottom style="medium">
        <color auto="1"/>
      </bottom>
      <diagonal/>
    </border>
    <border>
      <left/>
      <right style="medium">
        <color auto="1"/>
      </right>
      <top style="double">
        <color auto="1"/>
      </top>
      <bottom style="medium">
        <color auto="1"/>
      </bottom>
      <diagonal/>
    </border>
    <border>
      <left style="thin">
        <color auto="1"/>
      </left>
      <right style="thin">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right/>
      <top/>
      <bottom style="thick">
        <color auto="1"/>
      </bottom>
      <diagonal/>
    </border>
    <border>
      <left/>
      <right/>
      <top style="thick">
        <color auto="1"/>
      </top>
      <bottom/>
      <diagonal/>
    </border>
    <border>
      <left/>
      <right style="thick">
        <color auto="1"/>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bottom/>
      <diagonal/>
    </border>
    <border>
      <left style="thin">
        <color auto="1"/>
      </left>
      <right style="thin">
        <color auto="1"/>
      </right>
      <top style="thick">
        <color auto="1"/>
      </top>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style="medium">
        <color auto="1"/>
      </left>
      <right style="dashed">
        <color auto="1"/>
      </right>
      <top style="medium">
        <color auto="1"/>
      </top>
      <bottom style="medium">
        <color auto="1"/>
      </bottom>
      <diagonal/>
    </border>
    <border>
      <left style="dashed">
        <color auto="1"/>
      </left>
      <right style="dashed">
        <color auto="1"/>
      </right>
      <top style="medium">
        <color auto="1"/>
      </top>
      <bottom style="medium">
        <color auto="1"/>
      </bottom>
      <diagonal/>
    </border>
    <border>
      <left style="dashed">
        <color auto="1"/>
      </left>
      <right/>
      <top style="medium">
        <color auto="1"/>
      </top>
      <bottom style="medium">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medium">
        <color theme="0"/>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style="thick">
        <color auto="1"/>
      </left>
      <right style="thin">
        <color auto="1"/>
      </right>
      <top style="thin">
        <color auto="1"/>
      </top>
      <bottom style="dashed">
        <color auto="1"/>
      </bottom>
      <diagonal/>
    </border>
    <border>
      <left style="thick">
        <color auto="1"/>
      </left>
      <right style="thin">
        <color auto="1"/>
      </right>
      <top style="dashed">
        <color auto="1"/>
      </top>
      <bottom style="thin">
        <color auto="1"/>
      </bottom>
      <diagonal/>
    </border>
    <border>
      <left style="thick">
        <color auto="1"/>
      </left>
      <right/>
      <top style="thick">
        <color auto="1"/>
      </top>
      <bottom style="dashed">
        <color auto="1"/>
      </bottom>
      <diagonal/>
    </border>
    <border>
      <left/>
      <right style="thick">
        <color auto="1"/>
      </right>
      <top style="thick">
        <color auto="1"/>
      </top>
      <bottom style="dashed">
        <color auto="1"/>
      </bottom>
      <diagonal/>
    </border>
    <border>
      <left/>
      <right style="medium">
        <color auto="1"/>
      </right>
      <top style="thin">
        <color auto="1"/>
      </top>
      <bottom style="medium">
        <color auto="1"/>
      </bottom>
      <diagonal/>
    </border>
    <border>
      <left style="mediumDashDot">
        <color auto="1"/>
      </left>
      <right/>
      <top style="medium">
        <color auto="1"/>
      </top>
      <bottom style="mediumDashDot">
        <color auto="1"/>
      </bottom>
      <diagonal/>
    </border>
    <border>
      <left/>
      <right style="mediumDashDot">
        <color auto="1"/>
      </right>
      <top style="medium">
        <color auto="1"/>
      </top>
      <bottom style="mediumDashDot">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medium">
        <color auto="1"/>
      </left>
      <right/>
      <top/>
      <bottom style="medium">
        <color auto="1"/>
      </bottom>
      <diagonal/>
    </border>
    <border>
      <left style="medium">
        <color auto="1"/>
      </left>
      <right/>
      <top/>
      <bottom/>
      <diagonal/>
    </border>
    <border>
      <left style="thin">
        <color auto="1"/>
      </left>
      <right/>
      <top/>
      <bottom style="medium">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ck">
        <color auto="1"/>
      </bottom>
      <diagonal/>
    </border>
    <border>
      <left style="medium">
        <color auto="1"/>
      </left>
      <right style="medium">
        <color auto="1"/>
      </right>
      <top style="thick">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thick">
        <color auto="1"/>
      </bottom>
      <diagonal/>
    </border>
    <border>
      <left style="thin">
        <color auto="1"/>
      </left>
      <right/>
      <top style="medium">
        <color auto="1"/>
      </top>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right style="thin">
        <color auto="1"/>
      </right>
      <top style="medium">
        <color auto="1"/>
      </top>
      <bottom/>
      <diagonal/>
    </border>
    <border>
      <left style="thin">
        <color auto="1"/>
      </left>
      <right/>
      <top style="double">
        <color auto="1"/>
      </top>
      <bottom/>
      <diagonal/>
    </border>
    <border>
      <left style="thin">
        <color auto="1"/>
      </left>
      <right style="thin">
        <color auto="1"/>
      </right>
      <top style="double">
        <color auto="1"/>
      </top>
      <bottom style="medium">
        <color auto="1"/>
      </bottom>
      <diagonal/>
    </border>
  </borders>
  <cellStyleXfs count="4">
    <xf numFmtId="0" fontId="0" fillId="0" borderId="0"/>
    <xf numFmtId="0" fontId="5" fillId="0" borderId="0" applyNumberFormat="0" applyFill="0" applyBorder="0" applyAlignment="0" applyProtection="0"/>
    <xf numFmtId="43" fontId="38" fillId="0" borderId="0" applyFont="0" applyFill="0" applyBorder="0" applyAlignment="0" applyProtection="0"/>
    <xf numFmtId="0" fontId="58" fillId="0" borderId="0"/>
  </cellStyleXfs>
  <cellXfs count="945">
    <xf numFmtId="0" fontId="0" fillId="0" borderId="0" xfId="0"/>
    <xf numFmtId="0" fontId="0" fillId="0" borderId="0" xfId="0" applyFill="1"/>
    <xf numFmtId="0" fontId="0" fillId="0" borderId="0" xfId="0" applyProtection="1"/>
    <xf numFmtId="0" fontId="2" fillId="0" borderId="0" xfId="0" applyFont="1" applyAlignment="1" applyProtection="1"/>
    <xf numFmtId="0" fontId="3" fillId="0" borderId="0" xfId="0" applyFont="1" applyProtection="1"/>
    <xf numFmtId="0" fontId="1" fillId="0" borderId="0" xfId="0" applyFont="1" applyProtection="1"/>
    <xf numFmtId="0" fontId="9" fillId="0" borderId="0" xfId="0" applyFont="1" applyAlignment="1" applyProtection="1">
      <alignment horizontal="left" indent="2"/>
    </xf>
    <xf numFmtId="0" fontId="6" fillId="0" borderId="0" xfId="0" applyFont="1" applyAlignment="1" applyProtection="1">
      <alignment horizontal="center"/>
    </xf>
    <xf numFmtId="0" fontId="1" fillId="0" borderId="0" xfId="0" applyFont="1" applyAlignment="1" applyProtection="1">
      <alignment horizontal="right"/>
    </xf>
    <xf numFmtId="0" fontId="0" fillId="0" borderId="0" xfId="0" applyFill="1" applyBorder="1" applyAlignment="1" applyProtection="1">
      <alignment horizontal="left" vertical="center" wrapText="1"/>
    </xf>
    <xf numFmtId="0" fontId="0" fillId="0" borderId="0" xfId="0" applyBorder="1" applyAlignment="1" applyProtection="1">
      <alignment vertical="center"/>
    </xf>
    <xf numFmtId="0" fontId="1" fillId="0" borderId="0" xfId="0" applyFont="1" applyAlignment="1" applyProtection="1">
      <alignment horizontal="left" vertical="center"/>
    </xf>
    <xf numFmtId="0" fontId="0" fillId="0" borderId="0" xfId="0" applyAlignment="1" applyProtection="1">
      <alignment vertical="center"/>
    </xf>
    <xf numFmtId="0" fontId="0" fillId="0" borderId="0" xfId="0" applyFill="1" applyBorder="1" applyProtection="1"/>
    <xf numFmtId="0" fontId="11"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indent="1"/>
    </xf>
    <xf numFmtId="0" fontId="0" fillId="0" borderId="0" xfId="0" applyFill="1" applyBorder="1" applyAlignment="1" applyProtection="1">
      <alignment horizontal="left" vertical="top" wrapText="1"/>
    </xf>
    <xf numFmtId="0" fontId="1" fillId="0" borderId="0" xfId="0" quotePrefix="1"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xf>
    <xf numFmtId="0" fontId="0" fillId="0" borderId="0" xfId="0" applyFill="1" applyProtection="1"/>
    <xf numFmtId="0" fontId="0" fillId="0" borderId="6" xfId="0" applyBorder="1" applyAlignment="1" applyProtection="1">
      <alignment wrapText="1"/>
    </xf>
    <xf numFmtId="0" fontId="0" fillId="0" borderId="0" xfId="0" applyBorder="1" applyAlignment="1" applyProtection="1">
      <alignment wrapText="1"/>
    </xf>
    <xf numFmtId="0" fontId="16" fillId="0" borderId="0" xfId="0" applyFont="1"/>
    <xf numFmtId="167" fontId="17" fillId="0" borderId="0" xfId="0" applyNumberFormat="1" applyFont="1" applyFill="1"/>
    <xf numFmtId="9" fontId="18" fillId="0" borderId="0" xfId="0" applyNumberFormat="1" applyFont="1" applyFill="1" applyAlignment="1">
      <alignment horizontal="right"/>
    </xf>
    <xf numFmtId="9" fontId="19" fillId="0" borderId="0" xfId="0" applyNumberFormat="1" applyFont="1"/>
    <xf numFmtId="9" fontId="20" fillId="0" borderId="0" xfId="0" applyNumberFormat="1" applyFont="1"/>
    <xf numFmtId="0" fontId="21" fillId="0" borderId="0" xfId="0" applyFont="1"/>
    <xf numFmtId="0" fontId="22" fillId="0" borderId="0" xfId="0" applyFont="1"/>
    <xf numFmtId="0" fontId="23" fillId="0" borderId="0" xfId="0" applyFont="1"/>
    <xf numFmtId="167" fontId="0" fillId="0" borderId="0" xfId="0" applyNumberFormat="1" applyFill="1" applyAlignment="1"/>
    <xf numFmtId="167" fontId="23" fillId="0" borderId="0" xfId="0" applyNumberFormat="1" applyFont="1" applyFill="1" applyAlignment="1"/>
    <xf numFmtId="9" fontId="0" fillId="0" borderId="0" xfId="0" applyNumberFormat="1" applyFill="1" applyAlignment="1">
      <alignment horizontal="left"/>
    </xf>
    <xf numFmtId="9" fontId="23" fillId="0" borderId="0" xfId="0" applyNumberFormat="1" applyFont="1" applyFill="1" applyAlignment="1">
      <alignment horizontal="left"/>
    </xf>
    <xf numFmtId="1" fontId="25" fillId="0" borderId="0" xfId="0" applyNumberFormat="1" applyFont="1" applyFill="1" applyAlignment="1"/>
    <xf numFmtId="1" fontId="23" fillId="0" borderId="0" xfId="0" applyNumberFormat="1" applyFont="1" applyFill="1" applyAlignment="1"/>
    <xf numFmtId="0" fontId="27" fillId="0" borderId="0" xfId="0" applyFont="1" applyFill="1" applyAlignment="1">
      <alignment horizontal="left"/>
    </xf>
    <xf numFmtId="0" fontId="25" fillId="0" borderId="0" xfId="0" applyFont="1" applyFill="1" applyAlignment="1">
      <alignment horizontal="left"/>
    </xf>
    <xf numFmtId="0" fontId="1" fillId="0" borderId="0" xfId="0" applyFont="1" applyAlignment="1">
      <alignment wrapText="1"/>
    </xf>
    <xf numFmtId="167" fontId="17" fillId="0" borderId="0" xfId="0" applyNumberFormat="1" applyFont="1" applyFill="1" applyAlignment="1">
      <alignment horizontal="right" wrapText="1"/>
    </xf>
    <xf numFmtId="9" fontId="18" fillId="0" borderId="0" xfId="0" applyNumberFormat="1" applyFont="1" applyFill="1" applyAlignment="1">
      <alignment horizontal="right" wrapText="1"/>
    </xf>
    <xf numFmtId="9" fontId="19" fillId="0" borderId="0" xfId="0" applyNumberFormat="1" applyFont="1" applyFill="1" applyAlignment="1">
      <alignment horizontal="right" wrapText="1"/>
    </xf>
    <xf numFmtId="9" fontId="20" fillId="0" borderId="0" xfId="0" applyNumberFormat="1" applyFont="1" applyFill="1" applyAlignment="1">
      <alignment horizontal="right" wrapText="1"/>
    </xf>
    <xf numFmtId="0" fontId="23" fillId="0" borderId="0" xfId="0" applyFont="1" applyFill="1" applyAlignment="1">
      <alignment horizontal="right" wrapText="1"/>
    </xf>
    <xf numFmtId="0" fontId="1" fillId="0" borderId="0" xfId="0" applyFont="1" applyFill="1"/>
    <xf numFmtId="0" fontId="32" fillId="0" borderId="0" xfId="0" applyFont="1" applyAlignment="1" applyProtection="1">
      <alignment horizontal="left" vertical="center"/>
    </xf>
    <xf numFmtId="0" fontId="33" fillId="0" borderId="0" xfId="0" applyFont="1" applyAlignment="1" applyProtection="1">
      <alignment vertical="center"/>
    </xf>
    <xf numFmtId="0" fontId="32" fillId="0" borderId="0" xfId="0" applyFont="1" applyAlignment="1" applyProtection="1">
      <alignment horizontal="right"/>
    </xf>
    <xf numFmtId="0" fontId="33" fillId="0" borderId="0" xfId="0" applyFont="1" applyAlignment="1" applyProtection="1">
      <alignment horizontal="right"/>
    </xf>
    <xf numFmtId="0" fontId="1" fillId="0" borderId="0" xfId="0" applyFont="1" applyAlignment="1" applyProtection="1">
      <alignment horizontal="center"/>
    </xf>
    <xf numFmtId="1" fontId="2" fillId="0" borderId="0" xfId="0" applyNumberFormat="1" applyFont="1" applyBorder="1" applyAlignment="1" applyProtection="1">
      <alignment horizontal="right" wrapText="1" indent="1"/>
    </xf>
    <xf numFmtId="0" fontId="2" fillId="0" borderId="0" xfId="0" applyFont="1" applyBorder="1" applyAlignment="1" applyProtection="1">
      <alignment horizontal="right" wrapText="1" indent="1"/>
    </xf>
    <xf numFmtId="164" fontId="1" fillId="0" borderId="0" xfId="0" applyNumberFormat="1" applyFont="1" applyBorder="1" applyAlignment="1" applyProtection="1">
      <alignment horizontal="center" vertical="center"/>
    </xf>
    <xf numFmtId="165" fontId="0" fillId="0" borderId="0" xfId="0" applyNumberFormat="1" applyBorder="1" applyAlignment="1" applyProtection="1">
      <alignment horizontal="left" vertical="top" wrapText="1"/>
    </xf>
    <xf numFmtId="166" fontId="0" fillId="0" borderId="0" xfId="0" applyNumberFormat="1" applyBorder="1" applyAlignment="1" applyProtection="1">
      <alignment horizontal="left" vertical="top" wrapText="1"/>
    </xf>
    <xf numFmtId="0" fontId="8" fillId="3" borderId="0" xfId="0" applyFont="1" applyFill="1" applyProtection="1"/>
    <xf numFmtId="0" fontId="0" fillId="3" borderId="0" xfId="0" applyFill="1" applyProtection="1"/>
    <xf numFmtId="0" fontId="0" fillId="0" borderId="0" xfId="0" applyFont="1" applyFill="1"/>
    <xf numFmtId="2" fontId="0" fillId="0" borderId="0" xfId="0" applyNumberFormat="1" applyFont="1" applyFill="1"/>
    <xf numFmtId="9" fontId="0" fillId="0" borderId="0" xfId="2" applyNumberFormat="1" applyFont="1" applyFill="1"/>
    <xf numFmtId="9" fontId="0" fillId="0" borderId="0" xfId="0" applyNumberFormat="1" applyFont="1" applyFill="1"/>
    <xf numFmtId="164" fontId="0" fillId="0" borderId="0" xfId="0" applyNumberFormat="1"/>
    <xf numFmtId="0" fontId="13" fillId="0" borderId="0" xfId="0" applyFont="1" applyFill="1" applyAlignment="1">
      <alignment horizontal="center" wrapText="1"/>
    </xf>
    <xf numFmtId="164" fontId="22" fillId="0" borderId="0" xfId="0" applyNumberFormat="1" applyFont="1" applyAlignment="1">
      <alignment horizontal="right" wrapText="1"/>
    </xf>
    <xf numFmtId="0" fontId="43" fillId="0" borderId="0" xfId="0" applyFont="1" applyAlignment="1" applyProtection="1">
      <alignment horizontal="center" vertical="top"/>
    </xf>
    <xf numFmtId="0" fontId="45" fillId="0" borderId="0" xfId="0" applyFont="1" applyProtection="1"/>
    <xf numFmtId="0" fontId="8" fillId="6" borderId="0" xfId="0" applyFont="1" applyFill="1" applyProtection="1"/>
    <xf numFmtId="0" fontId="0" fillId="6" borderId="0" xfId="0" applyFill="1" applyProtection="1"/>
    <xf numFmtId="0" fontId="8" fillId="7" borderId="0" xfId="0" applyFont="1" applyFill="1" applyProtection="1"/>
    <xf numFmtId="0" fontId="0" fillId="7" borderId="0" xfId="0" applyFill="1" applyProtection="1"/>
    <xf numFmtId="164" fontId="0" fillId="0" borderId="0" xfId="0" applyNumberFormat="1" applyFill="1" applyBorder="1" applyAlignment="1" applyProtection="1">
      <alignment horizontal="left" vertical="top" wrapText="1"/>
    </xf>
    <xf numFmtId="0" fontId="1" fillId="0" borderId="0" xfId="0" applyFont="1" applyFill="1" applyBorder="1" applyAlignment="1" applyProtection="1">
      <alignment vertical="top" wrapText="1"/>
    </xf>
    <xf numFmtId="0" fontId="7" fillId="0" borderId="0" xfId="0" applyFont="1" applyAlignment="1" applyProtection="1">
      <alignment horizontal="center" vertical="center" wrapText="1"/>
    </xf>
    <xf numFmtId="1" fontId="1" fillId="0" borderId="0" xfId="0" applyNumberFormat="1" applyFont="1" applyFill="1" applyBorder="1" applyAlignment="1">
      <alignment horizontal="center" wrapText="1"/>
    </xf>
    <xf numFmtId="0" fontId="0" fillId="0" borderId="0" xfId="0" applyFont="1" applyFill="1" applyBorder="1" applyAlignment="1">
      <alignment horizontal="center" wrapText="1"/>
    </xf>
    <xf numFmtId="0" fontId="0" fillId="0" borderId="0" xfId="0" applyNumberFormat="1" applyFont="1" applyFill="1" applyBorder="1" applyAlignment="1">
      <alignment horizontal="right"/>
    </xf>
    <xf numFmtId="0" fontId="0" fillId="0" borderId="0" xfId="0" applyFont="1" applyFill="1" applyBorder="1"/>
    <xf numFmtId="0" fontId="25" fillId="0" borderId="0" xfId="0" applyNumberFormat="1" applyFont="1" applyFill="1" applyBorder="1" applyAlignment="1">
      <alignment horizontal="right"/>
    </xf>
    <xf numFmtId="0" fontId="25" fillId="0" borderId="0" xfId="0" applyFont="1" applyFill="1" applyBorder="1"/>
    <xf numFmtId="1" fontId="0" fillId="0" borderId="0" xfId="0" applyNumberFormat="1" applyFont="1" applyFill="1" applyBorder="1" applyAlignment="1">
      <alignment horizontal="center"/>
    </xf>
    <xf numFmtId="0" fontId="0" fillId="8" borderId="0" xfId="0" applyNumberFormat="1" applyFont="1" applyFill="1" applyBorder="1" applyAlignment="1">
      <alignment horizontal="right"/>
    </xf>
    <xf numFmtId="0" fontId="0" fillId="8" borderId="0" xfId="0" applyFont="1" applyFill="1" applyBorder="1"/>
    <xf numFmtId="164" fontId="52" fillId="0" borderId="0" xfId="0" applyNumberFormat="1" applyFont="1" applyFill="1" applyAlignment="1">
      <alignment horizontal="right" wrapText="1"/>
    </xf>
    <xf numFmtId="164" fontId="22" fillId="0" borderId="0" xfId="0" applyNumberFormat="1" applyFont="1" applyFill="1" applyAlignment="1">
      <alignment horizontal="right" wrapText="1"/>
    </xf>
    <xf numFmtId="164" fontId="0" fillId="0" borderId="0" xfId="0" applyNumberFormat="1" applyFill="1"/>
    <xf numFmtId="164" fontId="56" fillId="0" borderId="0" xfId="0" applyNumberFormat="1" applyFont="1" applyFill="1" applyBorder="1"/>
    <xf numFmtId="164" fontId="56" fillId="8" borderId="0" xfId="0" applyNumberFormat="1" applyFont="1" applyFill="1" applyAlignment="1">
      <alignment horizontal="right" wrapText="1"/>
    </xf>
    <xf numFmtId="164" fontId="56" fillId="8" borderId="0" xfId="0" applyNumberFormat="1" applyFont="1" applyFill="1" applyBorder="1"/>
    <xf numFmtId="169" fontId="56" fillId="0" borderId="0" xfId="0" applyNumberFormat="1" applyFont="1" applyFill="1" applyBorder="1"/>
    <xf numFmtId="169" fontId="56" fillId="10" borderId="0" xfId="0" applyNumberFormat="1" applyFont="1" applyFill="1" applyBorder="1"/>
    <xf numFmtId="164" fontId="56" fillId="9" borderId="34" xfId="0" applyNumberFormat="1" applyFont="1" applyFill="1" applyBorder="1"/>
    <xf numFmtId="164" fontId="56" fillId="0" borderId="34" xfId="0" applyNumberFormat="1" applyFont="1" applyFill="1" applyBorder="1"/>
    <xf numFmtId="164" fontId="56" fillId="9" borderId="35" xfId="0" applyNumberFormat="1" applyFont="1" applyFill="1" applyBorder="1"/>
    <xf numFmtId="164" fontId="63" fillId="9" borderId="34" xfId="0" applyNumberFormat="1" applyFont="1" applyFill="1" applyBorder="1"/>
    <xf numFmtId="164" fontId="63" fillId="0" borderId="34" xfId="0" applyNumberFormat="1" applyFont="1" applyFill="1" applyBorder="1"/>
    <xf numFmtId="0" fontId="12" fillId="0" borderId="16" xfId="0" applyFont="1" applyBorder="1" applyAlignment="1" applyProtection="1">
      <alignment horizontal="center" vertical="center"/>
    </xf>
    <xf numFmtId="9" fontId="77" fillId="16" borderId="0" xfId="0" applyNumberFormat="1" applyFont="1" applyFill="1" applyAlignment="1" applyProtection="1">
      <alignment horizontal="center" vertical="center" wrapText="1"/>
    </xf>
    <xf numFmtId="164" fontId="2" fillId="0" borderId="0" xfId="0" applyNumberFormat="1" applyFont="1" applyAlignment="1" applyProtection="1">
      <alignment horizontal="center"/>
    </xf>
    <xf numFmtId="164" fontId="2" fillId="6" borderId="0" xfId="0" applyNumberFormat="1" applyFont="1" applyFill="1" applyAlignment="1" applyProtection="1">
      <alignment horizontal="center"/>
    </xf>
    <xf numFmtId="164" fontId="2" fillId="7" borderId="0" xfId="0" applyNumberFormat="1" applyFont="1" applyFill="1" applyAlignment="1" applyProtection="1">
      <alignment horizontal="center"/>
    </xf>
    <xf numFmtId="0" fontId="74" fillId="16" borderId="55" xfId="0" applyFont="1" applyFill="1" applyBorder="1" applyAlignment="1" applyProtection="1">
      <alignment horizontal="center" vertical="center" wrapText="1"/>
    </xf>
    <xf numFmtId="0" fontId="8" fillId="0" borderId="0" xfId="0" applyFont="1" applyAlignment="1" applyProtection="1">
      <alignment horizontal="center"/>
    </xf>
    <xf numFmtId="0" fontId="12" fillId="6" borderId="55" xfId="0" applyFont="1" applyFill="1" applyBorder="1" applyAlignment="1" applyProtection="1">
      <alignment horizontal="center" vertical="center" wrapText="1"/>
    </xf>
    <xf numFmtId="0" fontId="1" fillId="18" borderId="55" xfId="0" applyFont="1" applyFill="1" applyBorder="1" applyAlignment="1" applyProtection="1">
      <alignment horizontal="center" vertical="center" wrapText="1"/>
    </xf>
    <xf numFmtId="164" fontId="2" fillId="0" borderId="0" xfId="0" applyNumberFormat="1" applyFont="1" applyFill="1" applyAlignment="1" applyProtection="1">
      <alignment horizontal="center"/>
    </xf>
    <xf numFmtId="0" fontId="1" fillId="0" borderId="0" xfId="0" applyFont="1" applyFill="1" applyAlignment="1" applyProtection="1">
      <alignment horizontal="right"/>
    </xf>
    <xf numFmtId="0" fontId="1" fillId="0" borderId="0" xfId="0" applyFont="1" applyFill="1" applyBorder="1" applyAlignment="1" applyProtection="1">
      <alignment horizontal="center" vertical="center" wrapText="1"/>
    </xf>
    <xf numFmtId="0" fontId="2" fillId="0" borderId="0" xfId="0" applyFont="1" applyBorder="1" applyAlignment="1" applyProtection="1"/>
    <xf numFmtId="0" fontId="3" fillId="0" borderId="0" xfId="0" applyFont="1" applyBorder="1" applyAlignment="1" applyProtection="1">
      <alignment horizontal="right"/>
    </xf>
    <xf numFmtId="0" fontId="1" fillId="0" borderId="0"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0" xfId="0" applyBorder="1" applyAlignment="1" applyProtection="1">
      <alignment vertical="top"/>
    </xf>
    <xf numFmtId="9" fontId="11" fillId="0" borderId="0" xfId="0" applyNumberFormat="1" applyFont="1" applyFill="1" applyBorder="1" applyAlignment="1" applyProtection="1">
      <alignment horizontal="left" vertical="top" wrapText="1"/>
    </xf>
    <xf numFmtId="0" fontId="0" fillId="4" borderId="0" xfId="0" applyFill="1" applyBorder="1" applyAlignment="1" applyProtection="1">
      <alignment horizontal="left" vertical="top" wrapText="1"/>
    </xf>
    <xf numFmtId="0" fontId="0" fillId="0" borderId="0" xfId="0" applyFont="1" applyFill="1" applyAlignment="1" applyProtection="1">
      <alignment horizontal="left" vertical="top" wrapText="1"/>
    </xf>
    <xf numFmtId="0" fontId="2" fillId="3" borderId="39" xfId="0" applyFont="1" applyFill="1" applyBorder="1" applyAlignment="1" applyProtection="1">
      <alignment horizontal="center" vertical="center"/>
    </xf>
    <xf numFmtId="0" fontId="2" fillId="6" borderId="39" xfId="0" applyFont="1" applyFill="1" applyBorder="1" applyAlignment="1" applyProtection="1">
      <alignment horizontal="center" vertical="center"/>
    </xf>
    <xf numFmtId="0" fontId="2" fillId="7" borderId="39"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33" fillId="0" borderId="0" xfId="0" applyFont="1" applyProtection="1"/>
    <xf numFmtId="0" fontId="75" fillId="16" borderId="0" xfId="0" applyFont="1" applyFill="1" applyAlignment="1" applyProtection="1">
      <alignment horizontal="right" vertical="center" wrapText="1"/>
    </xf>
    <xf numFmtId="0" fontId="65" fillId="0" borderId="0" xfId="0" applyFont="1" applyAlignment="1" applyProtection="1">
      <alignment horizontal="center" vertical="center" wrapText="1"/>
    </xf>
    <xf numFmtId="0" fontId="7" fillId="17" borderId="0" xfId="0" applyFont="1" applyFill="1" applyAlignment="1" applyProtection="1">
      <alignment horizontal="right" vertical="center" wrapText="1"/>
    </xf>
    <xf numFmtId="0" fontId="0" fillId="6" borderId="0" xfId="0" applyFill="1" applyAlignment="1" applyProtection="1">
      <alignment horizontal="right" vertical="center" wrapText="1"/>
    </xf>
    <xf numFmtId="9" fontId="0" fillId="0" borderId="0" xfId="0" applyNumberFormat="1" applyFill="1" applyBorder="1" applyAlignment="1" applyProtection="1">
      <alignment vertical="top" wrapText="1"/>
    </xf>
    <xf numFmtId="0" fontId="0" fillId="0" borderId="0" xfId="0" applyAlignment="1" applyProtection="1">
      <alignment horizontal="center" vertical="center" wrapText="1"/>
    </xf>
    <xf numFmtId="0" fontId="0" fillId="18" borderId="0" xfId="0" applyFill="1" applyAlignment="1" applyProtection="1">
      <alignment horizontal="right" vertical="center" wrapText="1"/>
    </xf>
    <xf numFmtId="0" fontId="0" fillId="0" borderId="0" xfId="0" applyFill="1" applyAlignment="1" applyProtection="1">
      <alignment horizontal="right" vertical="center" wrapText="1"/>
    </xf>
    <xf numFmtId="168" fontId="1" fillId="0" borderId="36" xfId="2" applyNumberFormat="1" applyFont="1" applyFill="1" applyBorder="1" applyAlignment="1">
      <alignment horizontal="center" vertical="center" wrapText="1"/>
    </xf>
    <xf numFmtId="2" fontId="1" fillId="0" borderId="36" xfId="0" applyNumberFormat="1" applyFont="1" applyFill="1" applyBorder="1" applyAlignment="1">
      <alignment horizontal="center" vertical="center" wrapText="1"/>
    </xf>
    <xf numFmtId="0" fontId="1" fillId="0" borderId="36" xfId="0" applyFont="1" applyFill="1" applyBorder="1" applyAlignment="1">
      <alignment horizontal="center" vertical="center" wrapText="1"/>
    </xf>
    <xf numFmtId="169" fontId="1" fillId="0" borderId="7" xfId="0" applyNumberFormat="1" applyFont="1" applyFill="1" applyBorder="1" applyAlignment="1">
      <alignment horizontal="center" vertical="center" wrapText="1"/>
    </xf>
    <xf numFmtId="49" fontId="0" fillId="9" borderId="36" xfId="0" applyNumberFormat="1" applyFont="1" applyFill="1" applyBorder="1"/>
    <xf numFmtId="168" fontId="0" fillId="9" borderId="36" xfId="2" applyNumberFormat="1" applyFont="1" applyFill="1" applyBorder="1"/>
    <xf numFmtId="2" fontId="0" fillId="9" borderId="36" xfId="0" applyNumberFormat="1" applyFont="1" applyFill="1" applyBorder="1"/>
    <xf numFmtId="9" fontId="0" fillId="9" borderId="36" xfId="0" applyNumberFormat="1" applyFont="1" applyFill="1" applyBorder="1"/>
    <xf numFmtId="169" fontId="0" fillId="9" borderId="7" xfId="0" applyNumberFormat="1" applyFont="1" applyFill="1" applyBorder="1"/>
    <xf numFmtId="49" fontId="0" fillId="0" borderId="36" xfId="0" applyNumberFormat="1" applyFont="1" applyFill="1" applyBorder="1"/>
    <xf numFmtId="168" fontId="0" fillId="0" borderId="36" xfId="2" applyNumberFormat="1" applyFont="1" applyFill="1" applyBorder="1"/>
    <xf numFmtId="2" fontId="0" fillId="0" borderId="36" xfId="0" applyNumberFormat="1" applyFont="1" applyFill="1" applyBorder="1"/>
    <xf numFmtId="9" fontId="0" fillId="0" borderId="36" xfId="0" applyNumberFormat="1" applyFont="1" applyFill="1" applyBorder="1"/>
    <xf numFmtId="169" fontId="0" fillId="0" borderId="7" xfId="0" applyNumberFormat="1" applyFont="1" applyFill="1" applyBorder="1"/>
    <xf numFmtId="0" fontId="0" fillId="0" borderId="36" xfId="0" applyFont="1" applyFill="1" applyBorder="1"/>
    <xf numFmtId="168" fontId="51" fillId="10" borderId="36" xfId="2" applyNumberFormat="1" applyFont="1" applyFill="1" applyBorder="1"/>
    <xf numFmtId="2" fontId="51" fillId="10" borderId="36" xfId="0" applyNumberFormat="1" applyFont="1" applyFill="1" applyBorder="1"/>
    <xf numFmtId="0" fontId="51" fillId="10" borderId="36" xfId="0" applyFont="1" applyFill="1" applyBorder="1"/>
    <xf numFmtId="169" fontId="51" fillId="10" borderId="7" xfId="0" applyNumberFormat="1" applyFont="1" applyFill="1" applyBorder="1"/>
    <xf numFmtId="6" fontId="54" fillId="0" borderId="36" xfId="0" applyNumberFormat="1" applyFont="1" applyFill="1" applyBorder="1" applyAlignment="1">
      <alignment horizontal="center" vertical="center" wrapText="1"/>
    </xf>
    <xf numFmtId="0" fontId="55" fillId="0" borderId="36" xfId="0" applyFont="1" applyFill="1" applyBorder="1" applyAlignment="1">
      <alignment horizontal="center" vertical="center" wrapText="1"/>
    </xf>
    <xf numFmtId="6" fontId="54" fillId="9" borderId="36" xfId="0" applyNumberFormat="1" applyFont="1" applyFill="1" applyBorder="1"/>
    <xf numFmtId="164" fontId="19" fillId="9" borderId="36" xfId="0" applyNumberFormat="1" applyFont="1" applyFill="1" applyBorder="1"/>
    <xf numFmtId="164" fontId="55" fillId="9" borderId="36" xfId="0" applyNumberFormat="1" applyFont="1" applyFill="1" applyBorder="1"/>
    <xf numFmtId="164" fontId="53" fillId="9" borderId="36" xfId="0" applyNumberFormat="1" applyFont="1" applyFill="1" applyBorder="1"/>
    <xf numFmtId="164" fontId="13" fillId="0" borderId="1" xfId="0" applyNumberFormat="1" applyFont="1" applyFill="1" applyBorder="1"/>
    <xf numFmtId="6" fontId="54" fillId="0" borderId="36" xfId="0" applyNumberFormat="1" applyFont="1" applyFill="1" applyBorder="1"/>
    <xf numFmtId="164" fontId="19" fillId="0" borderId="36" xfId="0" applyNumberFormat="1" applyFont="1" applyFill="1" applyBorder="1"/>
    <xf numFmtId="164" fontId="55" fillId="0" borderId="36" xfId="0" applyNumberFormat="1" applyFont="1" applyFill="1" applyBorder="1"/>
    <xf numFmtId="164" fontId="53" fillId="0" borderId="36" xfId="0" applyNumberFormat="1" applyFont="1" applyFill="1" applyBorder="1"/>
    <xf numFmtId="164" fontId="13" fillId="8" borderId="1" xfId="0" applyNumberFormat="1" applyFont="1" applyFill="1" applyBorder="1"/>
    <xf numFmtId="0" fontId="55" fillId="0" borderId="36" xfId="0" applyFont="1" applyFill="1" applyBorder="1"/>
    <xf numFmtId="0" fontId="53" fillId="0" borderId="36" xfId="0" applyFont="1" applyFill="1" applyBorder="1"/>
    <xf numFmtId="0" fontId="86" fillId="0" borderId="0" xfId="0" applyFont="1" applyBorder="1" applyAlignment="1" applyProtection="1">
      <alignment horizontal="center"/>
    </xf>
    <xf numFmtId="0" fontId="7" fillId="0" borderId="0" xfId="0" applyFont="1" applyFill="1" applyBorder="1" applyAlignment="1" applyProtection="1">
      <alignment vertical="top"/>
    </xf>
    <xf numFmtId="0" fontId="1" fillId="0" borderId="32" xfId="0" applyFont="1" applyFill="1" applyBorder="1" applyAlignment="1" applyProtection="1">
      <alignment horizontal="center"/>
    </xf>
    <xf numFmtId="0" fontId="39" fillId="0" borderId="32" xfId="0" applyFont="1" applyBorder="1" applyAlignment="1" applyProtection="1">
      <alignment horizontal="left" vertical="top" wrapText="1"/>
    </xf>
    <xf numFmtId="0" fontId="39" fillId="0" borderId="48" xfId="0" applyFont="1" applyBorder="1" applyAlignment="1" applyProtection="1">
      <alignment horizontal="left" vertical="top" wrapText="1"/>
    </xf>
    <xf numFmtId="0" fontId="12" fillId="0" borderId="49" xfId="0" applyFont="1" applyFill="1" applyBorder="1" applyAlignment="1" applyProtection="1">
      <alignment horizontal="left" vertical="top" wrapText="1" indent="1"/>
    </xf>
    <xf numFmtId="0" fontId="0" fillId="0" borderId="33" xfId="0" applyBorder="1" applyAlignment="1" applyProtection="1">
      <alignment horizontal="left" vertical="top" wrapText="1"/>
    </xf>
    <xf numFmtId="9" fontId="73" fillId="16" borderId="61" xfId="0" applyNumberFormat="1" applyFont="1" applyFill="1" applyBorder="1" applyAlignment="1" applyProtection="1">
      <alignment horizontal="center" vertical="center"/>
    </xf>
    <xf numFmtId="0" fontId="0" fillId="0" borderId="33" xfId="0" applyFill="1" applyBorder="1" applyProtection="1"/>
    <xf numFmtId="0" fontId="76" fillId="16" borderId="62" xfId="0" applyFont="1" applyFill="1" applyBorder="1" applyAlignment="1" applyProtection="1">
      <alignment horizontal="center" vertical="center"/>
    </xf>
    <xf numFmtId="0" fontId="8" fillId="0" borderId="50" xfId="0" applyFont="1" applyFill="1" applyBorder="1" applyAlignment="1" applyProtection="1">
      <alignment horizontal="center" vertical="center" wrapText="1"/>
    </xf>
    <xf numFmtId="0" fontId="8" fillId="0" borderId="31" xfId="0" applyFont="1" applyFill="1" applyBorder="1" applyAlignment="1" applyProtection="1">
      <alignment horizontal="center" vertical="center" wrapText="1"/>
    </xf>
    <xf numFmtId="0" fontId="67" fillId="0" borderId="31"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xf>
    <xf numFmtId="0" fontId="68" fillId="0" borderId="31" xfId="0" applyFont="1" applyFill="1" applyBorder="1" applyAlignment="1" applyProtection="1">
      <alignment horizontal="center" vertical="center"/>
    </xf>
    <xf numFmtId="0" fontId="1" fillId="0" borderId="31" xfId="0" applyFont="1" applyFill="1" applyBorder="1" applyAlignment="1" applyProtection="1">
      <alignment horizontal="center" vertical="center" wrapText="1"/>
    </xf>
    <xf numFmtId="0" fontId="0" fillId="0" borderId="31" xfId="0" applyFill="1" applyBorder="1" applyAlignment="1" applyProtection="1">
      <alignment horizontal="center" vertical="center" wrapText="1"/>
    </xf>
    <xf numFmtId="0" fontId="0" fillId="0" borderId="51" xfId="0" applyFill="1" applyBorder="1" applyProtection="1"/>
    <xf numFmtId="0" fontId="1" fillId="0" borderId="0" xfId="0" applyFont="1" applyBorder="1" applyAlignment="1" applyProtection="1">
      <alignment horizontal="right" vertical="top" wrapText="1"/>
    </xf>
    <xf numFmtId="164" fontId="1" fillId="0" borderId="0" xfId="0" applyNumberFormat="1" applyFont="1" applyFill="1" applyBorder="1" applyAlignment="1" applyProtection="1">
      <alignment horizontal="right" vertical="top" wrapText="1"/>
    </xf>
    <xf numFmtId="0" fontId="1" fillId="0" borderId="0" xfId="0" applyFont="1" applyFill="1" applyAlignment="1" applyProtection="1">
      <alignment horizontal="right" vertical="top"/>
    </xf>
    <xf numFmtId="0" fontId="12" fillId="17" borderId="55" xfId="0" applyFont="1" applyFill="1" applyBorder="1" applyAlignment="1" applyProtection="1">
      <alignment horizontal="center" vertical="center" wrapText="1"/>
    </xf>
    <xf numFmtId="0" fontId="1" fillId="0" borderId="0" xfId="0" applyFont="1" applyAlignment="1">
      <alignment horizontal="center"/>
    </xf>
    <xf numFmtId="0" fontId="1" fillId="0" borderId="0" xfId="0" applyFont="1" applyAlignment="1">
      <alignment horizontal="center" vertical="center" wrapText="1"/>
    </xf>
    <xf numFmtId="0" fontId="0" fillId="9" borderId="0" xfId="0" applyFill="1"/>
    <xf numFmtId="0" fontId="1" fillId="0" borderId="36" xfId="0" applyFont="1" applyBorder="1" applyAlignment="1">
      <alignment horizontal="center" vertical="top" wrapText="1"/>
    </xf>
    <xf numFmtId="9" fontId="0" fillId="9" borderId="36" xfId="0" applyNumberFormat="1" applyFill="1" applyBorder="1"/>
    <xf numFmtId="164" fontId="0" fillId="9" borderId="36" xfId="0" applyNumberFormat="1" applyFill="1" applyBorder="1"/>
    <xf numFmtId="9" fontId="0" fillId="0" borderId="36" xfId="0" applyNumberFormat="1" applyBorder="1"/>
    <xf numFmtId="164" fontId="0" fillId="0" borderId="36" xfId="0" applyNumberFormat="1" applyBorder="1"/>
    <xf numFmtId="0" fontId="0" fillId="0" borderId="36" xfId="0" applyBorder="1"/>
    <xf numFmtId="0" fontId="30" fillId="0" borderId="0" xfId="0" applyFont="1" applyBorder="1" applyAlignment="1">
      <alignment horizontal="center" vertical="top" wrapText="1"/>
    </xf>
    <xf numFmtId="0" fontId="30" fillId="8" borderId="36" xfId="0" applyFont="1" applyFill="1" applyBorder="1" applyAlignment="1">
      <alignment horizontal="center" vertical="top" wrapText="1"/>
    </xf>
    <xf numFmtId="0" fontId="33" fillId="0" borderId="0" xfId="0" applyFont="1" applyFill="1" applyBorder="1" applyAlignment="1" applyProtection="1">
      <alignment vertical="center"/>
    </xf>
    <xf numFmtId="0" fontId="0" fillId="0" borderId="0" xfId="0" applyAlignment="1" applyProtection="1">
      <alignment horizontal="center"/>
    </xf>
    <xf numFmtId="0" fontId="2" fillId="0" borderId="0" xfId="0" applyFont="1" applyAlignment="1" applyProtection="1">
      <alignment horizontal="center"/>
    </xf>
    <xf numFmtId="0" fontId="2" fillId="0" borderId="0" xfId="0" applyFont="1" applyFill="1" applyBorder="1" applyAlignment="1" applyProtection="1">
      <alignment horizontal="center" vertical="center" wrapText="1"/>
    </xf>
    <xf numFmtId="0" fontId="7" fillId="0" borderId="0" xfId="0" applyFont="1" applyBorder="1" applyAlignment="1" applyProtection="1">
      <alignment vertical="top"/>
    </xf>
    <xf numFmtId="0" fontId="99" fillId="0" borderId="0" xfId="1" applyFont="1" applyBorder="1" applyAlignment="1" applyProtection="1">
      <alignment vertical="top"/>
    </xf>
    <xf numFmtId="0" fontId="2" fillId="0" borderId="0" xfId="0" applyFont="1" applyBorder="1" applyAlignment="1" applyProtection="1">
      <alignment vertical="top"/>
    </xf>
    <xf numFmtId="164" fontId="12" fillId="3" borderId="38" xfId="0" applyNumberFormat="1" applyFont="1" applyFill="1" applyBorder="1" applyAlignment="1" applyProtection="1">
      <alignment horizontal="center" vertical="center"/>
      <protection locked="0"/>
    </xf>
    <xf numFmtId="164" fontId="12" fillId="6" borderId="38" xfId="0" applyNumberFormat="1" applyFont="1" applyFill="1" applyBorder="1" applyAlignment="1" applyProtection="1">
      <alignment horizontal="center" vertical="center"/>
      <protection locked="0"/>
    </xf>
    <xf numFmtId="164" fontId="2" fillId="3" borderId="0" xfId="0" applyNumberFormat="1" applyFont="1" applyFill="1" applyAlignment="1" applyProtection="1">
      <alignment horizontal="center"/>
    </xf>
    <xf numFmtId="0" fontId="0" fillId="0" borderId="0" xfId="0" applyAlignment="1" applyProtection="1">
      <alignment horizontal="left" vertical="top" wrapText="1"/>
    </xf>
    <xf numFmtId="0" fontId="0" fillId="0" borderId="0" xfId="0" applyBorder="1" applyAlignment="1" applyProtection="1">
      <alignment horizontal="left" vertical="top" wrapText="1"/>
    </xf>
    <xf numFmtId="0" fontId="2" fillId="0" borderId="0" xfId="0" applyFont="1" applyBorder="1" applyAlignment="1" applyProtection="1">
      <alignment horizontal="left" wrapText="1"/>
    </xf>
    <xf numFmtId="0" fontId="7" fillId="0" borderId="0" xfId="0" applyFont="1" applyBorder="1" applyAlignment="1" applyProtection="1">
      <alignment horizontal="left" wrapText="1"/>
    </xf>
    <xf numFmtId="0" fontId="0" fillId="0" borderId="0" xfId="0" applyBorder="1" applyAlignment="1" applyProtection="1">
      <alignment horizontal="left" wrapText="1"/>
    </xf>
    <xf numFmtId="0" fontId="0" fillId="0" borderId="0" xfId="0" applyFont="1" applyAlignment="1" applyProtection="1">
      <alignment horizontal="left" vertical="top" wrapText="1" indent="3"/>
    </xf>
    <xf numFmtId="0" fontId="0" fillId="0" borderId="0" xfId="0" applyAlignment="1" applyProtection="1">
      <alignment vertical="top"/>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Border="1" applyAlignment="1" applyProtection="1"/>
    <xf numFmtId="0" fontId="0" fillId="0" borderId="0" xfId="0" applyAlignment="1" applyProtection="1"/>
    <xf numFmtId="0" fontId="94" fillId="0" borderId="0" xfId="0" applyFont="1" applyAlignment="1" applyProtection="1">
      <alignment horizontal="center" vertical="center"/>
    </xf>
    <xf numFmtId="0" fontId="91" fillId="0" borderId="60" xfId="0" applyFont="1" applyFill="1" applyBorder="1" applyAlignment="1" applyProtection="1">
      <alignment horizontal="left" vertical="top" wrapText="1"/>
    </xf>
    <xf numFmtId="0" fontId="91" fillId="0" borderId="0" xfId="0" applyFont="1" applyFill="1" applyBorder="1" applyAlignment="1" applyProtection="1">
      <alignment horizontal="left" vertical="center"/>
    </xf>
    <xf numFmtId="0" fontId="91" fillId="0" borderId="6" xfId="0" applyFont="1" applyFill="1" applyBorder="1" applyAlignment="1" applyProtection="1">
      <alignment horizontal="left" vertical="top"/>
    </xf>
    <xf numFmtId="0" fontId="34" fillId="0" borderId="0" xfId="0" applyFont="1" applyAlignment="1" applyProtection="1">
      <alignment horizontal="left" vertical="center"/>
    </xf>
    <xf numFmtId="0" fontId="10" fillId="0" borderId="0" xfId="0" applyFont="1" applyProtection="1"/>
    <xf numFmtId="0" fontId="0" fillId="0" borderId="0" xfId="0" applyFill="1" applyBorder="1" applyAlignment="1" applyProtection="1"/>
    <xf numFmtId="0" fontId="3" fillId="0" borderId="0" xfId="0" applyFont="1" applyAlignment="1" applyProtection="1">
      <alignment horizontal="right"/>
    </xf>
    <xf numFmtId="0" fontId="34" fillId="0" borderId="0" xfId="0" applyFont="1" applyAlignment="1" applyProtection="1">
      <alignment horizontal="center" vertical="center"/>
    </xf>
    <xf numFmtId="0" fontId="1" fillId="0" borderId="0" xfId="0" applyFont="1" applyAlignment="1" applyProtection="1">
      <alignment horizontal="center" vertical="center"/>
    </xf>
    <xf numFmtId="0" fontId="47" fillId="0" borderId="0" xfId="0" applyFont="1" applyAlignment="1" applyProtection="1">
      <alignment horizontal="center" vertical="center"/>
    </xf>
    <xf numFmtId="0" fontId="48" fillId="0" borderId="0" xfId="0" applyFont="1" applyAlignment="1" applyProtection="1">
      <alignment horizontal="center" vertical="center"/>
    </xf>
    <xf numFmtId="0" fontId="34" fillId="0" borderId="0" xfId="0" applyFont="1" applyAlignment="1" applyProtection="1">
      <alignment horizontal="justify" vertical="center"/>
    </xf>
    <xf numFmtId="0" fontId="36" fillId="0" borderId="33" xfId="0" applyFont="1" applyBorder="1" applyAlignment="1" applyProtection="1">
      <alignment vertical="center"/>
    </xf>
    <xf numFmtId="0" fontId="34" fillId="0" borderId="0" xfId="0" applyFont="1" applyAlignment="1" applyProtection="1">
      <alignment horizontal="left" vertical="center" indent="2"/>
    </xf>
    <xf numFmtId="0" fontId="34" fillId="0" borderId="0" xfId="0" applyFont="1" applyAlignment="1" applyProtection="1">
      <alignment horizontal="left" vertical="center" indent="4"/>
    </xf>
    <xf numFmtId="0" fontId="0" fillId="0" borderId="33" xfId="0" applyBorder="1" applyAlignment="1" applyProtection="1">
      <alignment vertical="center"/>
    </xf>
    <xf numFmtId="0" fontId="37" fillId="0" borderId="0" xfId="0" applyFont="1" applyAlignment="1" applyProtection="1">
      <alignment horizontal="center" vertical="center"/>
    </xf>
    <xf numFmtId="0" fontId="8" fillId="0" borderId="0" xfId="0" applyFont="1" applyAlignment="1" applyProtection="1">
      <alignment horizontal="left" vertical="top" indent="3"/>
    </xf>
    <xf numFmtId="0" fontId="0" fillId="0" borderId="0" xfId="0" applyFont="1" applyBorder="1" applyAlignment="1" applyProtection="1">
      <alignment horizontal="left" vertical="top" wrapText="1" indent="3"/>
    </xf>
    <xf numFmtId="0" fontId="8" fillId="0" borderId="0" xfId="0" applyFont="1" applyAlignment="1" applyProtection="1">
      <alignment horizontal="left" indent="3"/>
    </xf>
    <xf numFmtId="0" fontId="32" fillId="0" borderId="0" xfId="0" applyFont="1" applyAlignment="1" applyProtection="1">
      <alignment horizontal="left" vertical="top" wrapText="1" indent="3"/>
    </xf>
    <xf numFmtId="0" fontId="8" fillId="0" borderId="0" xfId="0" applyFont="1" applyProtection="1"/>
    <xf numFmtId="0" fontId="0" fillId="0" borderId="0" xfId="0" applyBorder="1" applyProtection="1"/>
    <xf numFmtId="164" fontId="12" fillId="7" borderId="38" xfId="0" applyNumberFormat="1" applyFont="1" applyFill="1" applyBorder="1" applyAlignment="1" applyProtection="1">
      <alignment horizontal="center" vertical="center" wrapText="1"/>
      <protection locked="0"/>
    </xf>
    <xf numFmtId="0" fontId="0" fillId="0" borderId="0" xfId="0"/>
    <xf numFmtId="164" fontId="0" fillId="0" borderId="0" xfId="0" applyNumberFormat="1"/>
    <xf numFmtId="164" fontId="63" fillId="8" borderId="0" xfId="0" applyNumberFormat="1" applyFont="1" applyFill="1" applyBorder="1"/>
    <xf numFmtId="164" fontId="63" fillId="0" borderId="0" xfId="0" applyNumberFormat="1" applyFont="1" applyFill="1" applyBorder="1"/>
    <xf numFmtId="0" fontId="50" fillId="3" borderId="36" xfId="0" applyFont="1" applyFill="1" applyBorder="1"/>
    <xf numFmtId="168" fontId="50" fillId="3" borderId="36" xfId="2" applyNumberFormat="1" applyFont="1" applyFill="1" applyBorder="1"/>
    <xf numFmtId="2" fontId="50" fillId="3" borderId="36" xfId="0" applyNumberFormat="1" applyFont="1" applyFill="1" applyBorder="1"/>
    <xf numFmtId="169" fontId="50" fillId="3" borderId="7" xfId="0" applyNumberFormat="1" applyFont="1" applyFill="1" applyBorder="1"/>
    <xf numFmtId="169" fontId="50" fillId="3" borderId="0" xfId="0" applyNumberFormat="1" applyFont="1" applyFill="1" applyBorder="1"/>
    <xf numFmtId="0" fontId="105" fillId="0" borderId="0" xfId="0" applyNumberFormat="1" applyFont="1" applyFill="1" applyBorder="1" applyAlignment="1">
      <alignment horizontal="right"/>
    </xf>
    <xf numFmtId="168" fontId="105" fillId="0" borderId="36" xfId="2" applyNumberFormat="1" applyFont="1" applyFill="1" applyBorder="1"/>
    <xf numFmtId="2" fontId="105" fillId="0" borderId="36" xfId="0" applyNumberFormat="1" applyFont="1" applyFill="1" applyBorder="1"/>
    <xf numFmtId="9" fontId="105" fillId="0" borderId="36" xfId="0" applyNumberFormat="1" applyFont="1" applyFill="1" applyBorder="1"/>
    <xf numFmtId="169" fontId="105" fillId="0" borderId="7" xfId="0" applyNumberFormat="1" applyFont="1" applyFill="1" applyBorder="1"/>
    <xf numFmtId="164" fontId="106" fillId="0" borderId="34" xfId="0" applyNumberFormat="1" applyFont="1" applyFill="1" applyBorder="1"/>
    <xf numFmtId="164" fontId="108" fillId="0" borderId="36" xfId="0" applyNumberFormat="1" applyFont="1" applyFill="1" applyBorder="1"/>
    <xf numFmtId="164" fontId="109" fillId="0" borderId="36" xfId="0" applyNumberFormat="1" applyFont="1" applyFill="1" applyBorder="1"/>
    <xf numFmtId="0" fontId="105" fillId="0" borderId="0" xfId="0" applyFont="1" applyFill="1" applyBorder="1"/>
    <xf numFmtId="168" fontId="105" fillId="9" borderId="36" xfId="2" applyNumberFormat="1" applyFont="1" applyFill="1" applyBorder="1"/>
    <xf numFmtId="2" fontId="105" fillId="9" borderId="36" xfId="0" applyNumberFormat="1" applyFont="1" applyFill="1" applyBorder="1"/>
    <xf numFmtId="9" fontId="105" fillId="9" borderId="36" xfId="0" applyNumberFormat="1" applyFont="1" applyFill="1" applyBorder="1"/>
    <xf numFmtId="169" fontId="105" fillId="9" borderId="7" xfId="0" applyNumberFormat="1" applyFont="1" applyFill="1" applyBorder="1"/>
    <xf numFmtId="164" fontId="106" fillId="9" borderId="34" xfId="0" applyNumberFormat="1" applyFont="1" applyFill="1" applyBorder="1"/>
    <xf numFmtId="164" fontId="108" fillId="9" borderId="36" xfId="0" applyNumberFormat="1" applyFont="1" applyFill="1" applyBorder="1"/>
    <xf numFmtId="164" fontId="109" fillId="9" borderId="36" xfId="0" applyNumberFormat="1" applyFont="1" applyFill="1" applyBorder="1"/>
    <xf numFmtId="6" fontId="111" fillId="9" borderId="36" xfId="0" applyNumberFormat="1" applyFont="1" applyFill="1" applyBorder="1"/>
    <xf numFmtId="6" fontId="54" fillId="4" borderId="36" xfId="0" applyNumberFormat="1" applyFont="1" applyFill="1" applyBorder="1"/>
    <xf numFmtId="6" fontId="111" fillId="4" borderId="36" xfId="0" applyNumberFormat="1" applyFont="1" applyFill="1" applyBorder="1"/>
    <xf numFmtId="0" fontId="5" fillId="10" borderId="36" xfId="1" applyFill="1" applyBorder="1" applyAlignment="1">
      <alignment horizontal="left"/>
    </xf>
    <xf numFmtId="164" fontId="5" fillId="0" borderId="36" xfId="1" applyNumberFormat="1" applyFill="1" applyBorder="1" applyAlignment="1">
      <alignment horizontal="center" vertical="center" wrapText="1"/>
    </xf>
    <xf numFmtId="164" fontId="56" fillId="9" borderId="71" xfId="0" applyNumberFormat="1" applyFont="1" applyFill="1" applyBorder="1"/>
    <xf numFmtId="164" fontId="56" fillId="0" borderId="71" xfId="0" applyNumberFormat="1" applyFont="1" applyFill="1" applyBorder="1"/>
    <xf numFmtId="164" fontId="106" fillId="9" borderId="71" xfId="0" applyNumberFormat="1" applyFont="1" applyFill="1" applyBorder="1"/>
    <xf numFmtId="164" fontId="106" fillId="0" borderId="71" xfId="0" applyNumberFormat="1" applyFont="1" applyFill="1" applyBorder="1"/>
    <xf numFmtId="164" fontId="63" fillId="9" borderId="71" xfId="0" applyNumberFormat="1" applyFont="1" applyFill="1" applyBorder="1"/>
    <xf numFmtId="164" fontId="63" fillId="0" borderId="71" xfId="0" applyNumberFormat="1" applyFont="1" applyFill="1" applyBorder="1"/>
    <xf numFmtId="164" fontId="56" fillId="9" borderId="70" xfId="0" applyNumberFormat="1" applyFont="1" applyFill="1" applyBorder="1"/>
    <xf numFmtId="0" fontId="104" fillId="0" borderId="36" xfId="0" applyFont="1" applyBorder="1" applyAlignment="1">
      <alignment horizontal="center" vertical="center" wrapText="1"/>
    </xf>
    <xf numFmtId="164" fontId="13" fillId="0" borderId="36" xfId="0" applyNumberFormat="1" applyFont="1" applyFill="1" applyBorder="1" applyAlignment="1">
      <alignment horizontal="center" vertical="center" wrapText="1"/>
    </xf>
    <xf numFmtId="164" fontId="63" fillId="9" borderId="36" xfId="0" applyNumberFormat="1" applyFont="1" applyFill="1" applyBorder="1"/>
    <xf numFmtId="164" fontId="13" fillId="9" borderId="36" xfId="0" applyNumberFormat="1" applyFont="1" applyFill="1" applyBorder="1"/>
    <xf numFmtId="164" fontId="63" fillId="0" borderId="36" xfId="0" applyNumberFormat="1" applyFont="1" applyFill="1" applyBorder="1"/>
    <xf numFmtId="164" fontId="13" fillId="0" borderId="36" xfId="0" applyNumberFormat="1" applyFont="1" applyFill="1" applyBorder="1"/>
    <xf numFmtId="164" fontId="107" fillId="9" borderId="36" xfId="0" applyNumberFormat="1" applyFont="1" applyFill="1" applyBorder="1"/>
    <xf numFmtId="164" fontId="107" fillId="0" borderId="36" xfId="0" applyNumberFormat="1" applyFont="1" applyFill="1" applyBorder="1"/>
    <xf numFmtId="0" fontId="0" fillId="0" borderId="30" xfId="0" applyNumberFormat="1" applyFont="1" applyFill="1" applyBorder="1" applyAlignment="1">
      <alignment horizontal="right"/>
    </xf>
    <xf numFmtId="168" fontId="0" fillId="9" borderId="68" xfId="2" applyNumberFormat="1" applyFont="1" applyFill="1" applyBorder="1"/>
    <xf numFmtId="2" fontId="0" fillId="9" borderId="68" xfId="0" applyNumberFormat="1" applyFont="1" applyFill="1" applyBorder="1"/>
    <xf numFmtId="9" fontId="0" fillId="9" borderId="68" xfId="0" applyNumberFormat="1" applyFont="1" applyFill="1" applyBorder="1"/>
    <xf numFmtId="169" fontId="0" fillId="9" borderId="72" xfId="0" applyNumberFormat="1" applyFont="1" applyFill="1" applyBorder="1"/>
    <xf numFmtId="164" fontId="63" fillId="9" borderId="68" xfId="0" applyNumberFormat="1" applyFont="1" applyFill="1" applyBorder="1"/>
    <xf numFmtId="164" fontId="13" fillId="9" borderId="68" xfId="0" applyNumberFormat="1" applyFont="1" applyFill="1" applyBorder="1"/>
    <xf numFmtId="6" fontId="54" fillId="9" borderId="68" xfId="0" applyNumberFormat="1" applyFont="1" applyFill="1" applyBorder="1"/>
    <xf numFmtId="164" fontId="19" fillId="9" borderId="68" xfId="0" applyNumberFormat="1" applyFont="1" applyFill="1" applyBorder="1"/>
    <xf numFmtId="164" fontId="55" fillId="9" borderId="68" xfId="0" applyNumberFormat="1" applyFont="1" applyFill="1" applyBorder="1"/>
    <xf numFmtId="0" fontId="53" fillId="0" borderId="73" xfId="0" applyFont="1" applyFill="1" applyBorder="1" applyAlignment="1">
      <alignment horizontal="center" vertical="center" wrapText="1"/>
    </xf>
    <xf numFmtId="164" fontId="53" fillId="9" borderId="73" xfId="0" applyNumberFormat="1" applyFont="1" applyFill="1" applyBorder="1"/>
    <xf numFmtId="164" fontId="53" fillId="0" borderId="73" xfId="0" applyNumberFormat="1" applyFont="1" applyFill="1" applyBorder="1"/>
    <xf numFmtId="164" fontId="110" fillId="9" borderId="73" xfId="0" applyNumberFormat="1" applyFont="1" applyFill="1" applyBorder="1"/>
    <xf numFmtId="164" fontId="110" fillId="0" borderId="73" xfId="0" applyNumberFormat="1" applyFont="1" applyFill="1" applyBorder="1"/>
    <xf numFmtId="164" fontId="53" fillId="9" borderId="74" xfId="0" applyNumberFormat="1" applyFont="1" applyFill="1" applyBorder="1"/>
    <xf numFmtId="49" fontId="1" fillId="0" borderId="75" xfId="0" applyNumberFormat="1" applyFont="1" applyFill="1" applyBorder="1" applyAlignment="1">
      <alignment horizontal="center" vertical="center" wrapText="1"/>
    </xf>
    <xf numFmtId="49" fontId="0" fillId="9" borderId="75" xfId="0" applyNumberFormat="1" applyFont="1" applyFill="1" applyBorder="1"/>
    <xf numFmtId="49" fontId="0" fillId="0" borderId="75" xfId="0" applyNumberFormat="1" applyFont="1" applyFill="1" applyBorder="1"/>
    <xf numFmtId="49" fontId="105" fillId="9" borderId="75" xfId="0" applyNumberFormat="1" applyFont="1" applyFill="1" applyBorder="1"/>
    <xf numFmtId="49" fontId="105" fillId="0" borderId="75" xfId="0" applyNumberFormat="1" applyFont="1" applyFill="1" applyBorder="1"/>
    <xf numFmtId="49" fontId="0" fillId="9" borderId="76" xfId="0" applyNumberFormat="1" applyFont="1" applyFill="1" applyBorder="1"/>
    <xf numFmtId="49" fontId="1" fillId="0" borderId="16" xfId="0" applyNumberFormat="1" applyFont="1" applyFill="1" applyBorder="1" applyAlignment="1">
      <alignment horizontal="center" vertical="center" wrapText="1"/>
    </xf>
    <xf numFmtId="168" fontId="1" fillId="0" borderId="17" xfId="2" applyNumberFormat="1" applyFont="1" applyFill="1" applyBorder="1" applyAlignment="1">
      <alignment horizontal="center" vertical="center" wrapText="1"/>
    </xf>
    <xf numFmtId="2" fontId="1" fillId="0" borderId="17" xfId="0" applyNumberFormat="1" applyFont="1" applyFill="1" applyBorder="1" applyAlignment="1">
      <alignment horizontal="center" vertical="center" wrapText="1"/>
    </xf>
    <xf numFmtId="0" fontId="1" fillId="0" borderId="17" xfId="0" applyFont="1" applyFill="1" applyBorder="1" applyAlignment="1">
      <alignment horizontal="center" vertical="center" wrapText="1"/>
    </xf>
    <xf numFmtId="169" fontId="1" fillId="0" borderId="17" xfId="0" applyNumberFormat="1" applyFont="1" applyFill="1" applyBorder="1" applyAlignment="1">
      <alignment horizontal="center" vertical="center" wrapText="1"/>
    </xf>
    <xf numFmtId="169" fontId="56" fillId="0" borderId="17" xfId="0" applyNumberFormat="1" applyFont="1" applyFill="1" applyBorder="1" applyAlignment="1">
      <alignment horizontal="center" vertical="center" wrapText="1"/>
    </xf>
    <xf numFmtId="164" fontId="56" fillId="0" borderId="77" xfId="0" applyNumberFormat="1" applyFont="1" applyFill="1" applyBorder="1" applyAlignment="1">
      <alignment horizontal="center" vertical="center" wrapText="1"/>
    </xf>
    <xf numFmtId="164" fontId="63" fillId="0" borderId="17" xfId="0" applyNumberFormat="1" applyFont="1" applyFill="1" applyBorder="1" applyAlignment="1">
      <alignment horizontal="center" vertical="center" wrapText="1"/>
    </xf>
    <xf numFmtId="164" fontId="13" fillId="0" borderId="17" xfId="0" applyNumberFormat="1" applyFont="1" applyFill="1" applyBorder="1" applyAlignment="1">
      <alignment horizontal="center" vertical="center" wrapText="1"/>
    </xf>
    <xf numFmtId="6" fontId="54" fillId="0" borderId="17" xfId="0" applyNumberFormat="1" applyFont="1" applyFill="1" applyBorder="1" applyAlignment="1">
      <alignment horizontal="center" vertical="center" wrapText="1"/>
    </xf>
    <xf numFmtId="164" fontId="19" fillId="0" borderId="17" xfId="0" applyNumberFormat="1" applyFont="1" applyFill="1" applyBorder="1" applyAlignment="1">
      <alignment horizontal="center" vertical="center" wrapText="1"/>
    </xf>
    <xf numFmtId="0" fontId="55" fillId="0" borderId="17" xfId="0" applyFont="1" applyFill="1" applyBorder="1" applyAlignment="1">
      <alignment horizontal="center" vertical="center" wrapText="1"/>
    </xf>
    <xf numFmtId="0" fontId="53" fillId="0" borderId="18" xfId="0" applyFont="1" applyFill="1" applyBorder="1" applyAlignment="1">
      <alignment horizontal="center" vertical="center" wrapText="1"/>
    </xf>
    <xf numFmtId="9" fontId="103" fillId="0" borderId="30" xfId="3" applyNumberFormat="1" applyFont="1" applyBorder="1" applyAlignment="1" applyProtection="1">
      <alignment vertical="center" wrapText="1"/>
    </xf>
    <xf numFmtId="0" fontId="13" fillId="0" borderId="59" xfId="3" applyFont="1" applyFill="1" applyBorder="1" applyAlignment="1" applyProtection="1">
      <alignment horizontal="left" vertical="center" wrapText="1"/>
    </xf>
    <xf numFmtId="0" fontId="13" fillId="0" borderId="59" xfId="3" applyFont="1" applyFill="1" applyBorder="1" applyAlignment="1" applyProtection="1">
      <alignment horizontal="center" vertical="center" wrapText="1"/>
    </xf>
    <xf numFmtId="9" fontId="13" fillId="0" borderId="59" xfId="3" applyNumberFormat="1" applyFont="1" applyFill="1" applyBorder="1" applyAlignment="1" applyProtection="1">
      <alignment horizontal="center" vertical="center" wrapText="1"/>
    </xf>
    <xf numFmtId="0" fontId="59" fillId="0" borderId="36" xfId="3" applyFont="1" applyBorder="1" applyAlignment="1" applyProtection="1">
      <alignment horizontal="left" vertical="center" indent="1"/>
    </xf>
    <xf numFmtId="0" fontId="59" fillId="0" borderId="15" xfId="3" applyFont="1" applyBorder="1" applyAlignment="1" applyProtection="1">
      <alignment horizontal="left" vertical="center"/>
    </xf>
    <xf numFmtId="0" fontId="59" fillId="0" borderId="15" xfId="3" applyFont="1" applyBorder="1" applyAlignment="1" applyProtection="1">
      <alignment horizontal="center" vertical="center"/>
    </xf>
    <xf numFmtId="3" fontId="59" fillId="0" borderId="15" xfId="3" applyNumberFormat="1" applyFont="1" applyBorder="1" applyAlignment="1" applyProtection="1">
      <alignment horizontal="center" vertical="center"/>
    </xf>
    <xf numFmtId="0" fontId="0" fillId="0" borderId="36" xfId="0" applyBorder="1" applyAlignment="1" applyProtection="1">
      <alignment horizontal="left" vertical="center" wrapText="1" indent="1"/>
    </xf>
    <xf numFmtId="9" fontId="58" fillId="0" borderId="36" xfId="3" applyNumberFormat="1" applyBorder="1" applyAlignment="1" applyProtection="1">
      <alignment horizontal="center" vertical="center"/>
    </xf>
    <xf numFmtId="164" fontId="58" fillId="0" borderId="36" xfId="3" applyNumberFormat="1" applyBorder="1" applyAlignment="1" applyProtection="1">
      <alignment horizontal="center" vertical="center"/>
    </xf>
    <xf numFmtId="164" fontId="62" fillId="0" borderId="36" xfId="3" applyNumberFormat="1" applyFont="1" applyBorder="1" applyAlignment="1" applyProtection="1">
      <alignment horizontal="center" vertical="center"/>
    </xf>
    <xf numFmtId="164" fontId="96" fillId="0" borderId="36" xfId="3" applyNumberFormat="1" applyFont="1" applyBorder="1" applyAlignment="1" applyProtection="1">
      <alignment horizontal="center" vertical="center"/>
    </xf>
    <xf numFmtId="0" fontId="59" fillId="11" borderId="36" xfId="3" applyFont="1" applyFill="1" applyBorder="1" applyAlignment="1" applyProtection="1">
      <alignment horizontal="left" vertical="center" indent="1"/>
    </xf>
    <xf numFmtId="0" fontId="59" fillId="11" borderId="5" xfId="3" applyFont="1" applyFill="1" applyBorder="1" applyAlignment="1" applyProtection="1">
      <alignment horizontal="left" vertical="center"/>
    </xf>
    <xf numFmtId="0" fontId="59" fillId="11" borderId="5" xfId="3" applyFont="1" applyFill="1" applyBorder="1" applyAlignment="1" applyProtection="1">
      <alignment horizontal="center" vertical="center"/>
    </xf>
    <xf numFmtId="3" fontId="59" fillId="11" borderId="5" xfId="3" applyNumberFormat="1" applyFont="1" applyFill="1" applyBorder="1" applyAlignment="1" applyProtection="1">
      <alignment horizontal="center" vertical="center"/>
    </xf>
    <xf numFmtId="0" fontId="0" fillId="11" borderId="36" xfId="0" applyFont="1" applyFill="1" applyBorder="1" applyAlignment="1" applyProtection="1">
      <alignment horizontal="left" vertical="center" wrapText="1" indent="1"/>
    </xf>
    <xf numFmtId="9" fontId="58" fillId="11" borderId="36" xfId="3" applyNumberFormat="1" applyFont="1" applyFill="1" applyBorder="1" applyAlignment="1" applyProtection="1">
      <alignment horizontal="center" vertical="center"/>
    </xf>
    <xf numFmtId="164" fontId="58" fillId="11" borderId="36" xfId="3" applyNumberFormat="1" applyFill="1" applyBorder="1" applyAlignment="1" applyProtection="1">
      <alignment horizontal="center" vertical="center"/>
    </xf>
    <xf numFmtId="164" fontId="62" fillId="11" borderId="36" xfId="3" applyNumberFormat="1" applyFont="1" applyFill="1" applyBorder="1" applyAlignment="1" applyProtection="1">
      <alignment horizontal="center" vertical="center"/>
    </xf>
    <xf numFmtId="164" fontId="96" fillId="11" borderId="36" xfId="3" applyNumberFormat="1" applyFont="1" applyFill="1" applyBorder="1" applyAlignment="1" applyProtection="1">
      <alignment horizontal="center" vertical="center"/>
    </xf>
    <xf numFmtId="0" fontId="59" fillId="25" borderId="36" xfId="3" applyFont="1" applyFill="1" applyBorder="1" applyAlignment="1" applyProtection="1">
      <alignment horizontal="left" vertical="center" indent="1"/>
    </xf>
    <xf numFmtId="0" fontId="0" fillId="23" borderId="0" xfId="0" applyFill="1" applyProtection="1"/>
    <xf numFmtId="0" fontId="59" fillId="8" borderId="36" xfId="3" applyFont="1" applyFill="1" applyBorder="1" applyAlignment="1" applyProtection="1">
      <alignment horizontal="left" vertical="center" indent="1"/>
    </xf>
    <xf numFmtId="9" fontId="58" fillId="0" borderId="0" xfId="3" applyNumberFormat="1" applyFill="1" applyBorder="1" applyAlignment="1" applyProtection="1">
      <alignment horizontal="center" vertical="center"/>
    </xf>
    <xf numFmtId="0" fontId="58" fillId="0" borderId="0" xfId="3" applyFont="1" applyAlignment="1" applyProtection="1"/>
    <xf numFmtId="0" fontId="58" fillId="0" borderId="0" xfId="3" applyFont="1" applyAlignment="1" applyProtection="1">
      <alignment horizontal="left"/>
    </xf>
    <xf numFmtId="9" fontId="58" fillId="0" borderId="0" xfId="3" applyNumberFormat="1" applyFont="1" applyAlignment="1" applyProtection="1"/>
    <xf numFmtId="164" fontId="60" fillId="0" borderId="15" xfId="3" applyNumberFormat="1" applyFont="1" applyBorder="1" applyAlignment="1" applyProtection="1">
      <alignment horizontal="center" vertical="center"/>
    </xf>
    <xf numFmtId="164" fontId="70" fillId="0" borderId="15" xfId="3" applyNumberFormat="1" applyFont="1" applyBorder="1" applyAlignment="1" applyProtection="1">
      <alignment horizontal="center" vertical="center"/>
    </xf>
    <xf numFmtId="0" fontId="61" fillId="0" borderId="0" xfId="0" applyFont="1" applyAlignment="1" applyProtection="1">
      <alignment horizontal="center"/>
    </xf>
    <xf numFmtId="164" fontId="60" fillId="0" borderId="0" xfId="3" applyNumberFormat="1" applyFont="1" applyAlignment="1" applyProtection="1"/>
    <xf numFmtId="0" fontId="13" fillId="0" borderId="0" xfId="0" applyFont="1" applyProtection="1"/>
    <xf numFmtId="0" fontId="58" fillId="0" borderId="0" xfId="3" applyFont="1" applyBorder="1" applyAlignment="1" applyProtection="1"/>
    <xf numFmtId="0" fontId="58" fillId="0" borderId="0" xfId="3" applyFont="1" applyBorder="1" applyAlignment="1" applyProtection="1">
      <alignment horizontal="left"/>
    </xf>
    <xf numFmtId="9" fontId="58" fillId="0" borderId="0" xfId="3" applyNumberFormat="1" applyFont="1" applyBorder="1" applyAlignment="1" applyProtection="1"/>
    <xf numFmtId="164" fontId="60" fillId="0" borderId="0" xfId="3" applyNumberFormat="1" applyFont="1" applyBorder="1" applyAlignment="1" applyProtection="1"/>
    <xf numFmtId="164" fontId="0" fillId="0" borderId="0" xfId="0" applyNumberFormat="1" applyBorder="1" applyProtection="1"/>
    <xf numFmtId="0" fontId="61" fillId="0" borderId="0" xfId="0" applyFont="1" applyBorder="1" applyAlignment="1" applyProtection="1">
      <alignment horizontal="center"/>
    </xf>
    <xf numFmtId="164" fontId="60" fillId="0" borderId="0" xfId="3" applyNumberFormat="1" applyFont="1" applyBorder="1" applyAlignment="1" applyProtection="1">
      <alignment horizontal="center" vertical="center"/>
    </xf>
    <xf numFmtId="0" fontId="13" fillId="0" borderId="0" xfId="0" applyFont="1" applyBorder="1" applyProtection="1"/>
    <xf numFmtId="164" fontId="19" fillId="0" borderId="59"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xf numFmtId="0" fontId="11" fillId="0" borderId="0" xfId="0" applyFont="1" applyAlignment="1" applyProtection="1">
      <alignment horizontal="center"/>
    </xf>
    <xf numFmtId="0" fontId="34" fillId="0" borderId="0" xfId="0" applyFont="1" applyAlignment="1" applyProtection="1">
      <alignment horizontal="justify" vertical="center" wrapText="1"/>
    </xf>
    <xf numFmtId="0" fontId="0" fillId="0" borderId="30" xfId="0" applyBorder="1" applyAlignment="1" applyProtection="1">
      <alignment wrapText="1"/>
    </xf>
    <xf numFmtId="9" fontId="1" fillId="0" borderId="36" xfId="0" applyNumberFormat="1" applyFont="1" applyBorder="1" applyAlignment="1">
      <alignment horizontal="center" vertical="top" wrapText="1"/>
    </xf>
    <xf numFmtId="164" fontId="0" fillId="0" borderId="36" xfId="0" applyNumberFormat="1" applyBorder="1" applyAlignment="1">
      <alignment horizontal="right"/>
    </xf>
    <xf numFmtId="0" fontId="114" fillId="10" borderId="36" xfId="0" applyFont="1" applyFill="1" applyBorder="1"/>
    <xf numFmtId="0" fontId="116" fillId="0" borderId="59" xfId="3" applyFont="1" applyFill="1" applyBorder="1" applyAlignment="1" applyProtection="1">
      <alignment horizontal="left" vertical="center" wrapText="1"/>
    </xf>
    <xf numFmtId="0" fontId="82" fillId="0" borderId="59" xfId="3" applyFont="1" applyFill="1" applyBorder="1" applyAlignment="1" applyProtection="1">
      <alignment horizontal="center" vertical="center" wrapText="1"/>
    </xf>
    <xf numFmtId="0" fontId="22" fillId="0" borderId="17" xfId="0" applyFont="1" applyFill="1" applyBorder="1" applyAlignment="1">
      <alignment horizontal="center" vertical="center" wrapText="1"/>
    </xf>
    <xf numFmtId="0" fontId="63" fillId="0" borderId="18" xfId="0" applyFont="1" applyFill="1" applyBorder="1" applyAlignment="1">
      <alignment horizontal="center" vertical="center" wrapText="1"/>
    </xf>
    <xf numFmtId="0" fontId="104" fillId="0" borderId="1" xfId="0" applyFont="1" applyBorder="1" applyAlignment="1">
      <alignment horizontal="center" vertical="center" wrapText="1"/>
    </xf>
    <xf numFmtId="0" fontId="22" fillId="0" borderId="36" xfId="0" applyFont="1" applyFill="1" applyBorder="1" applyAlignment="1">
      <alignment horizontal="center" vertical="center" wrapText="1"/>
    </xf>
    <xf numFmtId="0" fontId="63" fillId="0" borderId="73" xfId="0" applyFont="1" applyFill="1" applyBorder="1" applyAlignment="1">
      <alignment horizontal="center" vertical="center" wrapText="1"/>
    </xf>
    <xf numFmtId="164" fontId="63" fillId="9" borderId="1" xfId="0" applyNumberFormat="1" applyFont="1" applyFill="1" applyBorder="1"/>
    <xf numFmtId="6" fontId="117" fillId="9" borderId="36" xfId="0" applyNumberFormat="1" applyFont="1" applyFill="1" applyBorder="1"/>
    <xf numFmtId="164" fontId="22" fillId="9" borderId="36" xfId="0" applyNumberFormat="1" applyFont="1" applyFill="1" applyBorder="1"/>
    <xf numFmtId="164" fontId="63" fillId="9" borderId="73" xfId="0" applyNumberFormat="1" applyFont="1" applyFill="1" applyBorder="1"/>
    <xf numFmtId="164" fontId="63" fillId="0" borderId="1" xfId="0" applyNumberFormat="1" applyFont="1" applyFill="1" applyBorder="1"/>
    <xf numFmtId="6" fontId="117" fillId="4" borderId="36" xfId="0" applyNumberFormat="1" applyFont="1" applyFill="1" applyBorder="1"/>
    <xf numFmtId="164" fontId="22" fillId="0" borderId="36" xfId="0" applyNumberFormat="1" applyFont="1" applyFill="1" applyBorder="1"/>
    <xf numFmtId="164" fontId="63" fillId="0" borderId="73" xfId="0" applyNumberFormat="1" applyFont="1" applyFill="1" applyBorder="1"/>
    <xf numFmtId="164" fontId="63" fillId="9" borderId="69" xfId="0" applyNumberFormat="1" applyFont="1" applyFill="1" applyBorder="1"/>
    <xf numFmtId="6" fontId="117" fillId="9" borderId="68" xfId="0" applyNumberFormat="1" applyFont="1" applyFill="1" applyBorder="1"/>
    <xf numFmtId="164" fontId="22" fillId="9" borderId="68" xfId="0" applyNumberFormat="1" applyFont="1" applyFill="1" applyBorder="1"/>
    <xf numFmtId="164" fontId="63" fillId="9" borderId="74" xfId="0" applyNumberFormat="1" applyFont="1" applyFill="1" applyBorder="1"/>
    <xf numFmtId="0" fontId="22" fillId="0" borderId="36" xfId="0" applyFont="1" applyFill="1" applyBorder="1"/>
    <xf numFmtId="164" fontId="13" fillId="0" borderId="0" xfId="0" applyNumberFormat="1" applyFont="1" applyFill="1" applyBorder="1"/>
    <xf numFmtId="6" fontId="111" fillId="4" borderId="0" xfId="0" applyNumberFormat="1" applyFont="1" applyFill="1" applyBorder="1"/>
    <xf numFmtId="164" fontId="22" fillId="0" borderId="0" xfId="0" applyNumberFormat="1" applyFont="1" applyFill="1" applyBorder="1"/>
    <xf numFmtId="0" fontId="63" fillId="0" borderId="0" xfId="0" applyFont="1" applyFill="1" applyBorder="1"/>
    <xf numFmtId="6" fontId="54" fillId="0" borderId="0" xfId="0" applyNumberFormat="1" applyFont="1" applyFill="1" applyBorder="1"/>
    <xf numFmtId="0" fontId="22" fillId="0" borderId="0" xfId="0" applyFont="1" applyFill="1" applyBorder="1"/>
    <xf numFmtId="168" fontId="0" fillId="0" borderId="0" xfId="2" applyNumberFormat="1" applyFont="1" applyFill="1" applyBorder="1"/>
    <xf numFmtId="2" fontId="0" fillId="0" borderId="0" xfId="0" applyNumberFormat="1" applyFont="1" applyFill="1" applyBorder="1"/>
    <xf numFmtId="169" fontId="0" fillId="0" borderId="0" xfId="0" applyNumberFormat="1" applyFont="1" applyFill="1" applyBorder="1"/>
    <xf numFmtId="164" fontId="22" fillId="0" borderId="0" xfId="0" applyNumberFormat="1" applyFont="1" applyFill="1" applyBorder="1" applyAlignment="1">
      <alignment horizontal="right" wrapText="1"/>
    </xf>
    <xf numFmtId="164" fontId="52" fillId="0" borderId="0" xfId="0" applyNumberFormat="1" applyFont="1" applyFill="1" applyBorder="1" applyAlignment="1">
      <alignment horizontal="right" wrapText="1"/>
    </xf>
    <xf numFmtId="164" fontId="0" fillId="0" borderId="0" xfId="0" applyNumberFormat="1" applyFill="1" applyBorder="1"/>
    <xf numFmtId="0" fontId="63" fillId="0" borderId="36" xfId="0" applyFont="1" applyFill="1" applyBorder="1"/>
    <xf numFmtId="6" fontId="54" fillId="8" borderId="17" xfId="0" applyNumberFormat="1" applyFont="1" applyFill="1" applyBorder="1" applyAlignment="1">
      <alignment horizontal="center" vertical="center" wrapText="1"/>
    </xf>
    <xf numFmtId="0" fontId="89" fillId="0" borderId="1" xfId="0" applyFont="1" applyBorder="1" applyProtection="1"/>
    <xf numFmtId="0" fontId="121" fillId="0" borderId="0" xfId="0" applyFont="1" applyProtection="1"/>
    <xf numFmtId="164" fontId="122" fillId="0" borderId="0" xfId="3" applyNumberFormat="1" applyFont="1" applyAlignment="1" applyProtection="1"/>
    <xf numFmtId="0" fontId="89" fillId="0" borderId="0" xfId="0" applyFont="1" applyBorder="1" applyProtection="1"/>
    <xf numFmtId="0" fontId="121" fillId="0" borderId="0" xfId="0" applyFont="1" applyBorder="1" applyProtection="1"/>
    <xf numFmtId="164" fontId="122" fillId="0" borderId="0" xfId="3" applyNumberFormat="1" applyFont="1" applyBorder="1" applyAlignment="1" applyProtection="1"/>
    <xf numFmtId="164" fontId="63" fillId="0" borderId="0" xfId="0" applyNumberFormat="1" applyFont="1" applyBorder="1" applyProtection="1"/>
    <xf numFmtId="164" fontId="123" fillId="0" borderId="15" xfId="3" applyNumberFormat="1" applyFont="1" applyBorder="1" applyAlignment="1" applyProtection="1">
      <alignment horizontal="right" vertical="center"/>
    </xf>
    <xf numFmtId="164" fontId="63" fillId="24" borderId="0" xfId="0" applyNumberFormat="1" applyFont="1" applyFill="1" applyProtection="1"/>
    <xf numFmtId="164" fontId="122" fillId="0" borderId="68" xfId="3" applyNumberFormat="1" applyFont="1" applyBorder="1" applyAlignment="1" applyProtection="1">
      <alignment horizontal="center" vertical="center"/>
    </xf>
    <xf numFmtId="164" fontId="123" fillId="0" borderId="68" xfId="3" applyNumberFormat="1" applyFont="1" applyBorder="1" applyAlignment="1" applyProtection="1">
      <alignment horizontal="center" vertical="center"/>
    </xf>
    <xf numFmtId="164" fontId="62" fillId="0" borderId="68" xfId="3" applyNumberFormat="1" applyFont="1" applyBorder="1" applyAlignment="1" applyProtection="1">
      <alignment horizontal="center" vertical="center"/>
    </xf>
    <xf numFmtId="164" fontId="58" fillId="0" borderId="68" xfId="3" applyNumberFormat="1" applyBorder="1" applyAlignment="1" applyProtection="1">
      <alignment horizontal="center" vertical="center"/>
    </xf>
    <xf numFmtId="164" fontId="122" fillId="0" borderId="69" xfId="3" applyNumberFormat="1" applyFont="1" applyBorder="1" applyAlignment="1" applyProtection="1">
      <alignment horizontal="center" vertical="center"/>
    </xf>
    <xf numFmtId="164" fontId="0" fillId="0" borderId="35" xfId="0" applyNumberFormat="1" applyBorder="1" applyProtection="1"/>
    <xf numFmtId="164" fontId="60" fillId="0" borderId="35" xfId="3" applyNumberFormat="1" applyFont="1" applyBorder="1" applyAlignment="1" applyProtection="1">
      <alignment horizontal="center" vertical="center"/>
    </xf>
    <xf numFmtId="9" fontId="58" fillId="0" borderId="72" xfId="3" applyNumberFormat="1" applyBorder="1" applyAlignment="1" applyProtection="1">
      <alignment horizontal="center" vertical="center"/>
    </xf>
    <xf numFmtId="9" fontId="58" fillId="0" borderId="68" xfId="3" applyNumberFormat="1" applyBorder="1" applyAlignment="1" applyProtection="1">
      <alignment horizontal="center" vertical="center"/>
    </xf>
    <xf numFmtId="0" fontId="0" fillId="11" borderId="68" xfId="0" applyFont="1" applyFill="1" applyBorder="1" applyAlignment="1" applyProtection="1">
      <alignment horizontal="left" vertical="center" wrapText="1" indent="1"/>
    </xf>
    <xf numFmtId="0" fontId="59" fillId="11" borderId="79" xfId="3" applyFont="1" applyFill="1" applyBorder="1" applyAlignment="1" applyProtection="1">
      <alignment horizontal="center" vertical="center"/>
    </xf>
    <xf numFmtId="3" fontId="59" fillId="11" borderId="79" xfId="3" applyNumberFormat="1" applyFont="1" applyFill="1" applyBorder="1" applyAlignment="1" applyProtection="1">
      <alignment horizontal="center" vertical="center"/>
    </xf>
    <xf numFmtId="0" fontId="59" fillId="11" borderId="79" xfId="3" applyFont="1" applyFill="1" applyBorder="1" applyAlignment="1" applyProtection="1">
      <alignment horizontal="left" vertical="center"/>
    </xf>
    <xf numFmtId="0" fontId="59" fillId="0" borderId="68" xfId="3" applyFont="1" applyBorder="1" applyAlignment="1" applyProtection="1">
      <alignment horizontal="left" vertical="center" indent="1"/>
    </xf>
    <xf numFmtId="164" fontId="122" fillId="11" borderId="36" xfId="3" applyNumberFormat="1" applyFont="1" applyFill="1" applyBorder="1" applyAlignment="1" applyProtection="1">
      <alignment horizontal="center" vertical="center"/>
    </xf>
    <xf numFmtId="164" fontId="123" fillId="11" borderId="36" xfId="3" applyNumberFormat="1" applyFont="1" applyFill="1" applyBorder="1" applyAlignment="1" applyProtection="1">
      <alignment horizontal="center" vertical="center"/>
    </xf>
    <xf numFmtId="164" fontId="122" fillId="11" borderId="1" xfId="3" applyNumberFormat="1" applyFont="1" applyFill="1" applyBorder="1" applyAlignment="1" applyProtection="1">
      <alignment horizontal="center" vertical="center"/>
    </xf>
    <xf numFmtId="164" fontId="0" fillId="24" borderId="34" xfId="0" applyNumberFormat="1" applyFill="1" applyBorder="1" applyProtection="1"/>
    <xf numFmtId="164" fontId="60" fillId="24" borderId="34" xfId="3" applyNumberFormat="1" applyFont="1" applyFill="1" applyBorder="1" applyAlignment="1" applyProtection="1">
      <alignment horizontal="center" vertical="center"/>
    </xf>
    <xf numFmtId="9" fontId="58" fillId="11" borderId="7" xfId="3" applyNumberFormat="1" applyFill="1" applyBorder="1" applyAlignment="1" applyProtection="1">
      <alignment horizontal="center" vertical="center"/>
    </xf>
    <xf numFmtId="164" fontId="122" fillId="0" borderId="36" xfId="3" applyNumberFormat="1" applyFont="1" applyBorder="1" applyAlignment="1" applyProtection="1">
      <alignment horizontal="center" vertical="center"/>
    </xf>
    <xf numFmtId="164" fontId="123" fillId="0" borderId="36" xfId="3" applyNumberFormat="1" applyFont="1" applyBorder="1" applyAlignment="1" applyProtection="1">
      <alignment horizontal="center" vertical="center"/>
    </xf>
    <xf numFmtId="164" fontId="122" fillId="0" borderId="1" xfId="3" applyNumberFormat="1" applyFont="1" applyBorder="1" applyAlignment="1" applyProtection="1">
      <alignment horizontal="center" vertical="center"/>
    </xf>
    <xf numFmtId="164" fontId="0" fillId="0" borderId="34" xfId="0" applyNumberFormat="1" applyBorder="1" applyProtection="1"/>
    <xf numFmtId="164" fontId="60" fillId="0" borderId="34" xfId="3" applyNumberFormat="1" applyFont="1" applyBorder="1" applyAlignment="1" applyProtection="1">
      <alignment horizontal="center" vertical="center"/>
    </xf>
    <xf numFmtId="9" fontId="58" fillId="0" borderId="7" xfId="3" applyNumberFormat="1" applyBorder="1" applyAlignment="1" applyProtection="1">
      <alignment horizontal="center" vertical="center"/>
    </xf>
    <xf numFmtId="164" fontId="0" fillId="11" borderId="34" xfId="0" applyNumberFormat="1" applyFill="1" applyBorder="1" applyProtection="1"/>
    <xf numFmtId="164" fontId="60" fillId="11" borderId="34" xfId="3" applyNumberFormat="1" applyFont="1" applyFill="1" applyBorder="1" applyAlignment="1" applyProtection="1">
      <alignment horizontal="center" vertical="center"/>
    </xf>
    <xf numFmtId="0" fontId="63" fillId="0" borderId="59" xfId="0" applyFont="1" applyFill="1" applyBorder="1" applyAlignment="1" applyProtection="1">
      <alignment horizontal="center" vertical="center" wrapText="1"/>
    </xf>
    <xf numFmtId="0" fontId="22" fillId="0" borderId="59" xfId="0" applyFont="1" applyFill="1" applyBorder="1" applyAlignment="1" applyProtection="1">
      <alignment horizontal="center" vertical="center" wrapText="1"/>
    </xf>
    <xf numFmtId="164" fontId="63" fillId="0" borderId="28" xfId="0" applyNumberFormat="1" applyFont="1" applyFill="1" applyBorder="1" applyAlignment="1" applyProtection="1">
      <alignment horizontal="center" vertical="center" wrapText="1"/>
    </xf>
    <xf numFmtId="164" fontId="56" fillId="0" borderId="80" xfId="3" applyNumberFormat="1" applyFont="1" applyFill="1" applyBorder="1" applyAlignment="1" applyProtection="1">
      <alignment horizontal="center" vertical="center" wrapText="1"/>
    </xf>
    <xf numFmtId="9" fontId="13" fillId="0" borderId="81" xfId="3" applyNumberFormat="1" applyFont="1" applyFill="1" applyBorder="1" applyAlignment="1" applyProtection="1">
      <alignment horizontal="center" vertical="center" wrapText="1"/>
    </xf>
    <xf numFmtId="9" fontId="124" fillId="0" borderId="69" xfId="3" applyNumberFormat="1" applyFont="1" applyBorder="1" applyAlignment="1" applyProtection="1">
      <alignment vertical="center" wrapText="1"/>
    </xf>
    <xf numFmtId="9" fontId="125" fillId="0" borderId="30" xfId="3" applyNumberFormat="1" applyFont="1" applyBorder="1" applyAlignment="1" applyProtection="1">
      <alignment vertical="center" wrapText="1"/>
    </xf>
    <xf numFmtId="0" fontId="63" fillId="0" borderId="30" xfId="0" applyFont="1" applyBorder="1" applyAlignment="1" applyProtection="1">
      <alignment wrapText="1"/>
    </xf>
    <xf numFmtId="49" fontId="1" fillId="0" borderId="8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6" fontId="54" fillId="8" borderId="36" xfId="0" applyNumberFormat="1" applyFont="1" applyFill="1" applyBorder="1" applyAlignment="1">
      <alignment horizontal="center" vertical="center" wrapText="1"/>
    </xf>
    <xf numFmtId="49" fontId="0" fillId="9" borderId="1" xfId="0" applyNumberFormat="1" applyFont="1" applyFill="1" applyBorder="1"/>
    <xf numFmtId="6" fontId="117" fillId="8" borderId="36" xfId="0" applyNumberFormat="1" applyFont="1" applyFill="1" applyBorder="1"/>
    <xf numFmtId="49" fontId="0" fillId="0" borderId="1" xfId="0" applyNumberFormat="1" applyFont="1" applyFill="1" applyBorder="1"/>
    <xf numFmtId="169" fontId="1" fillId="0" borderId="77" xfId="0" applyNumberFormat="1" applyFont="1" applyFill="1" applyBorder="1" applyAlignment="1">
      <alignment horizontal="center" vertical="center" wrapText="1"/>
    </xf>
    <xf numFmtId="164" fontId="63" fillId="0" borderId="82" xfId="0" applyNumberFormat="1" applyFont="1" applyFill="1" applyBorder="1" applyAlignment="1">
      <alignment horizontal="center" vertical="center" wrapText="1"/>
    </xf>
    <xf numFmtId="169" fontId="56" fillId="0" borderId="16" xfId="0" applyNumberFormat="1" applyFont="1" applyFill="1" applyBorder="1" applyAlignment="1">
      <alignment horizontal="center" vertical="center" wrapText="1"/>
    </xf>
    <xf numFmtId="164" fontId="56" fillId="0" borderId="18" xfId="0" applyNumberFormat="1" applyFont="1" applyFill="1" applyBorder="1" applyAlignment="1">
      <alignment horizontal="center" vertical="center" wrapText="1"/>
    </xf>
    <xf numFmtId="6" fontId="117" fillId="8" borderId="68" xfId="0" applyNumberFormat="1" applyFont="1" applyFill="1" applyBorder="1"/>
    <xf numFmtId="49" fontId="0" fillId="0" borderId="76" xfId="0" applyNumberFormat="1" applyFont="1" applyFill="1" applyBorder="1"/>
    <xf numFmtId="49" fontId="0" fillId="0" borderId="69" xfId="0" applyNumberFormat="1" applyFont="1" applyFill="1" applyBorder="1"/>
    <xf numFmtId="168" fontId="0" fillId="0" borderId="68" xfId="2" applyNumberFormat="1" applyFont="1" applyFill="1" applyBorder="1"/>
    <xf numFmtId="2" fontId="0" fillId="0" borderId="68" xfId="0" applyNumberFormat="1" applyFont="1" applyFill="1" applyBorder="1"/>
    <xf numFmtId="9" fontId="0" fillId="0" borderId="68" xfId="0" applyNumberFormat="1" applyFont="1" applyFill="1" applyBorder="1"/>
    <xf numFmtId="169" fontId="0" fillId="0" borderId="72" xfId="0" applyNumberFormat="1" applyFont="1" applyFill="1" applyBorder="1"/>
    <xf numFmtId="164" fontId="56" fillId="0" borderId="35" xfId="0" applyNumberFormat="1" applyFont="1" applyFill="1" applyBorder="1"/>
    <xf numFmtId="164" fontId="63" fillId="0" borderId="69" xfId="0" applyNumberFormat="1" applyFont="1" applyFill="1" applyBorder="1"/>
    <xf numFmtId="164" fontId="13" fillId="0" borderId="68" xfId="0" applyNumberFormat="1" applyFont="1" applyFill="1" applyBorder="1"/>
    <xf numFmtId="164" fontId="22" fillId="0" borderId="68" xfId="0" applyNumberFormat="1" applyFont="1" applyFill="1" applyBorder="1"/>
    <xf numFmtId="164" fontId="63" fillId="0" borderId="74" xfId="0" applyNumberFormat="1" applyFont="1" applyFill="1" applyBorder="1"/>
    <xf numFmtId="6" fontId="61" fillId="8" borderId="59" xfId="0" applyNumberFormat="1" applyFont="1" applyFill="1" applyBorder="1" applyAlignment="1" applyProtection="1">
      <alignment horizontal="center" vertical="center" wrapText="1"/>
    </xf>
    <xf numFmtId="0" fontId="13" fillId="8" borderId="0" xfId="0" applyFont="1" applyFill="1" applyBorder="1"/>
    <xf numFmtId="168" fontId="13" fillId="8" borderId="0" xfId="2" applyNumberFormat="1" applyFont="1" applyFill="1" applyBorder="1"/>
    <xf numFmtId="2" fontId="13" fillId="8" borderId="0" xfId="0" applyNumberFormat="1" applyFont="1" applyFill="1" applyBorder="1"/>
    <xf numFmtId="169" fontId="13" fillId="8" borderId="0" xfId="0" applyNumberFormat="1" applyFont="1" applyFill="1" applyBorder="1"/>
    <xf numFmtId="0" fontId="120" fillId="6" borderId="0" xfId="0" applyFont="1" applyFill="1" applyBorder="1"/>
    <xf numFmtId="168" fontId="25" fillId="6" borderId="0" xfId="2" applyNumberFormat="1" applyFont="1" applyFill="1" applyBorder="1"/>
    <xf numFmtId="2" fontId="25" fillId="6" borderId="0" xfId="0" applyNumberFormat="1" applyFont="1" applyFill="1" applyBorder="1"/>
    <xf numFmtId="0" fontId="5" fillId="6" borderId="0" xfId="1" applyFill="1" applyBorder="1" applyAlignment="1">
      <alignment horizontal="left"/>
    </xf>
    <xf numFmtId="0" fontId="51" fillId="6" borderId="0" xfId="0" applyFont="1" applyFill="1" applyBorder="1"/>
    <xf numFmtId="169" fontId="51" fillId="6" borderId="0" xfId="0" applyNumberFormat="1" applyFont="1" applyFill="1" applyBorder="1"/>
    <xf numFmtId="169" fontId="56" fillId="6" borderId="0" xfId="0" applyNumberFormat="1" applyFont="1" applyFill="1" applyBorder="1"/>
    <xf numFmtId="164" fontId="126" fillId="0" borderId="36" xfId="1" applyNumberFormat="1" applyFont="1" applyFill="1" applyBorder="1" applyAlignment="1">
      <alignment horizontal="center" vertical="center" wrapText="1"/>
    </xf>
    <xf numFmtId="164" fontId="19" fillId="0" borderId="68" xfId="0" applyNumberFormat="1" applyFont="1" applyFill="1" applyBorder="1"/>
    <xf numFmtId="164" fontId="19" fillId="0" borderId="0" xfId="0" applyNumberFormat="1" applyFont="1" applyFill="1" applyBorder="1"/>
    <xf numFmtId="9" fontId="127" fillId="0" borderId="30" xfId="3" applyNumberFormat="1" applyFont="1" applyBorder="1" applyAlignment="1" applyProtection="1">
      <alignment vertical="center" wrapText="1"/>
    </xf>
    <xf numFmtId="164" fontId="96" fillId="0" borderId="68" xfId="3" applyNumberFormat="1" applyFont="1" applyBorder="1" applyAlignment="1" applyProtection="1">
      <alignment horizontal="center" vertical="center"/>
    </xf>
    <xf numFmtId="164" fontId="96" fillId="0" borderId="15" xfId="3" applyNumberFormat="1" applyFont="1" applyBorder="1" applyAlignment="1" applyProtection="1">
      <alignment horizontal="right" vertical="center"/>
    </xf>
    <xf numFmtId="164" fontId="26" fillId="0" borderId="0" xfId="0" applyNumberFormat="1" applyFont="1" applyBorder="1" applyAlignment="1" applyProtection="1">
      <alignment horizontal="right"/>
    </xf>
    <xf numFmtId="0" fontId="26" fillId="0" borderId="0" xfId="0" applyFont="1" applyBorder="1" applyAlignment="1" applyProtection="1">
      <alignment horizontal="right"/>
    </xf>
    <xf numFmtId="0" fontId="26" fillId="0" borderId="0" xfId="0" applyFont="1" applyAlignment="1" applyProtection="1">
      <alignment horizontal="right"/>
    </xf>
    <xf numFmtId="0" fontId="120" fillId="6" borderId="36" xfId="0" applyFont="1" applyFill="1" applyBorder="1"/>
    <xf numFmtId="168" fontId="25" fillId="6" borderId="36" xfId="2" applyNumberFormat="1" applyFont="1" applyFill="1" applyBorder="1"/>
    <xf numFmtId="2" fontId="25" fillId="6" borderId="36" xfId="0" applyNumberFormat="1" applyFont="1" applyFill="1" applyBorder="1"/>
    <xf numFmtId="0" fontId="5" fillId="6" borderId="36" xfId="1" applyFill="1" applyBorder="1" applyAlignment="1">
      <alignment horizontal="left"/>
    </xf>
    <xf numFmtId="0" fontId="51" fillId="6" borderId="36" xfId="0" applyFont="1" applyFill="1" applyBorder="1"/>
    <xf numFmtId="169" fontId="51" fillId="6" borderId="7" xfId="0" applyNumberFormat="1" applyFont="1" applyFill="1" applyBorder="1"/>
    <xf numFmtId="0" fontId="9" fillId="0" borderId="0" xfId="0" applyFont="1" applyAlignment="1" applyProtection="1">
      <alignment horizontal="center" vertical="top"/>
    </xf>
    <xf numFmtId="1" fontId="1" fillId="0" borderId="83" xfId="0" applyNumberFormat="1" applyFont="1" applyFill="1" applyBorder="1" applyAlignment="1">
      <alignment horizontal="center" wrapText="1"/>
    </xf>
    <xf numFmtId="49" fontId="0" fillId="9" borderId="88" xfId="0" applyNumberFormat="1" applyFont="1" applyFill="1" applyBorder="1"/>
    <xf numFmtId="168" fontId="0" fillId="9" borderId="26" xfId="2" applyNumberFormat="1" applyFont="1" applyFill="1" applyBorder="1"/>
    <xf numFmtId="2" fontId="0" fillId="9" borderId="26" xfId="0" applyNumberFormat="1" applyFont="1" applyFill="1" applyBorder="1"/>
    <xf numFmtId="9" fontId="0" fillId="9" borderId="26" xfId="0" applyNumberFormat="1" applyFont="1" applyFill="1" applyBorder="1"/>
    <xf numFmtId="169" fontId="0" fillId="9" borderId="83" xfId="0" applyNumberFormat="1" applyFont="1" applyFill="1" applyBorder="1"/>
    <xf numFmtId="164" fontId="63" fillId="9" borderId="90" xfId="0" applyNumberFormat="1" applyFont="1" applyFill="1" applyBorder="1"/>
    <xf numFmtId="164" fontId="13" fillId="9" borderId="26" xfId="0" applyNumberFormat="1" applyFont="1" applyFill="1" applyBorder="1"/>
    <xf numFmtId="164" fontId="61" fillId="9" borderId="26" xfId="0" applyNumberFormat="1" applyFont="1" applyFill="1" applyBorder="1"/>
    <xf numFmtId="164" fontId="22" fillId="9" borderId="26" xfId="0" applyNumberFormat="1" applyFont="1" applyFill="1" applyBorder="1"/>
    <xf numFmtId="164" fontId="0" fillId="0" borderId="0" xfId="0" applyNumberFormat="1" applyFont="1" applyFill="1" applyBorder="1"/>
    <xf numFmtId="164" fontId="61" fillId="0" borderId="36" xfId="0" applyNumberFormat="1" applyFont="1" applyFill="1" applyBorder="1"/>
    <xf numFmtId="164" fontId="61" fillId="9" borderId="36" xfId="0" applyNumberFormat="1" applyFont="1" applyFill="1" applyBorder="1"/>
    <xf numFmtId="164" fontId="61" fillId="9" borderId="68" xfId="0" applyNumberFormat="1" applyFont="1" applyFill="1" applyBorder="1"/>
    <xf numFmtId="6" fontId="54" fillId="8" borderId="36" xfId="0" applyNumberFormat="1" applyFont="1" applyFill="1" applyBorder="1"/>
    <xf numFmtId="0" fontId="121" fillId="0" borderId="0" xfId="0" applyFont="1" applyFill="1" applyBorder="1"/>
    <xf numFmtId="6" fontId="111" fillId="0" borderId="0" xfId="0" applyNumberFormat="1" applyFont="1" applyFill="1" applyBorder="1"/>
    <xf numFmtId="164" fontId="10" fillId="0" borderId="0" xfId="0" applyNumberFormat="1" applyFont="1" applyFill="1" applyBorder="1" applyAlignment="1">
      <alignment horizontal="right" wrapText="1"/>
    </xf>
    <xf numFmtId="6" fontId="54" fillId="8" borderId="0" xfId="0" applyNumberFormat="1" applyFont="1" applyFill="1" applyBorder="1"/>
    <xf numFmtId="164" fontId="131" fillId="0" borderId="36" xfId="1" applyNumberFormat="1" applyFont="1" applyFill="1" applyBorder="1" applyAlignment="1">
      <alignment horizontal="center" vertical="center" wrapText="1"/>
    </xf>
    <xf numFmtId="164" fontId="19" fillId="9" borderId="26" xfId="0" applyNumberFormat="1" applyFont="1" applyFill="1" applyBorder="1"/>
    <xf numFmtId="5" fontId="132" fillId="0" borderId="87" xfId="0" applyNumberFormat="1" applyFont="1" applyFill="1" applyBorder="1" applyAlignment="1">
      <alignment horizontal="center" vertical="center" wrapText="1"/>
    </xf>
    <xf numFmtId="0" fontId="134" fillId="0" borderId="0" xfId="0" applyFont="1" applyFill="1" applyBorder="1"/>
    <xf numFmtId="9" fontId="135" fillId="0" borderId="30" xfId="3" applyNumberFormat="1" applyFont="1" applyBorder="1" applyAlignment="1" applyProtection="1">
      <alignment vertical="center" wrapText="1"/>
    </xf>
    <xf numFmtId="9" fontId="124" fillId="0" borderId="30" xfId="3" applyNumberFormat="1" applyFont="1" applyBorder="1" applyAlignment="1" applyProtection="1">
      <alignment vertical="center" wrapText="1"/>
    </xf>
    <xf numFmtId="164" fontId="128" fillId="0" borderId="59" xfId="0" applyNumberFormat="1" applyFont="1" applyFill="1" applyBorder="1" applyAlignment="1" applyProtection="1">
      <alignment horizontal="center" vertical="center" wrapText="1"/>
    </xf>
    <xf numFmtId="0" fontId="63" fillId="0" borderId="81" xfId="0" applyFont="1" applyFill="1" applyBorder="1" applyAlignment="1" applyProtection="1">
      <alignment horizontal="center" vertical="center" wrapText="1"/>
    </xf>
    <xf numFmtId="164" fontId="136" fillId="0" borderId="36" xfId="3" applyNumberFormat="1" applyFont="1" applyBorder="1" applyAlignment="1" applyProtection="1">
      <alignment horizontal="center" vertical="center"/>
    </xf>
    <xf numFmtId="164" fontId="122" fillId="0" borderId="7" xfId="3" applyNumberFormat="1" applyFont="1" applyBorder="1" applyAlignment="1" applyProtection="1">
      <alignment horizontal="center" vertical="center"/>
    </xf>
    <xf numFmtId="5" fontId="63" fillId="0" borderId="34" xfId="0" applyNumberFormat="1" applyFont="1" applyFill="1" applyBorder="1" applyAlignment="1" applyProtection="1">
      <alignment horizontal="center"/>
    </xf>
    <xf numFmtId="5" fontId="22" fillId="0" borderId="34" xfId="0" applyNumberFormat="1" applyFont="1" applyFill="1" applyBorder="1" applyAlignment="1" applyProtection="1">
      <alignment horizontal="center"/>
    </xf>
    <xf numFmtId="5" fontId="10" fillId="0" borderId="34" xfId="0" applyNumberFormat="1" applyFont="1" applyFill="1" applyBorder="1" applyAlignment="1" applyProtection="1">
      <alignment horizontal="center"/>
    </xf>
    <xf numFmtId="5" fontId="0" fillId="0" borderId="0" xfId="0" applyNumberFormat="1" applyFill="1" applyBorder="1" applyProtection="1"/>
    <xf numFmtId="164" fontId="136" fillId="11" borderId="36" xfId="3" applyNumberFormat="1" applyFont="1" applyFill="1" applyBorder="1" applyAlignment="1" applyProtection="1">
      <alignment horizontal="center" vertical="center"/>
    </xf>
    <xf numFmtId="164" fontId="122" fillId="11" borderId="7" xfId="3" applyNumberFormat="1" applyFont="1" applyFill="1" applyBorder="1" applyAlignment="1" applyProtection="1">
      <alignment horizontal="center" vertical="center"/>
    </xf>
    <xf numFmtId="5" fontId="63" fillId="11" borderId="34" xfId="0" applyNumberFormat="1" applyFont="1" applyFill="1" applyBorder="1" applyAlignment="1" applyProtection="1">
      <alignment horizontal="center"/>
    </xf>
    <xf numFmtId="5" fontId="22" fillId="11" borderId="34" xfId="0" applyNumberFormat="1" applyFont="1" applyFill="1" applyBorder="1" applyAlignment="1" applyProtection="1">
      <alignment horizontal="center"/>
    </xf>
    <xf numFmtId="5" fontId="10" fillId="11" borderId="34" xfId="0" applyNumberFormat="1" applyFont="1" applyFill="1" applyBorder="1" applyAlignment="1" applyProtection="1">
      <alignment horizontal="center"/>
    </xf>
    <xf numFmtId="164" fontId="136" fillId="0" borderId="68" xfId="3" applyNumberFormat="1" applyFont="1" applyBorder="1" applyAlignment="1" applyProtection="1">
      <alignment horizontal="center" vertical="center"/>
    </xf>
    <xf numFmtId="164" fontId="122" fillId="0" borderId="72" xfId="3" applyNumberFormat="1" applyFont="1" applyBorder="1" applyAlignment="1" applyProtection="1">
      <alignment horizontal="center" vertical="center"/>
    </xf>
    <xf numFmtId="164" fontId="136" fillId="0" borderId="15" xfId="3" applyNumberFormat="1" applyFont="1" applyBorder="1" applyAlignment="1" applyProtection="1">
      <alignment horizontal="right" vertical="center"/>
    </xf>
    <xf numFmtId="164" fontId="137" fillId="0" borderId="0" xfId="0" applyNumberFormat="1" applyFont="1" applyBorder="1" applyAlignment="1" applyProtection="1">
      <alignment horizontal="right"/>
    </xf>
    <xf numFmtId="0" fontId="137" fillId="0" borderId="0" xfId="0" applyFont="1" applyBorder="1" applyAlignment="1" applyProtection="1">
      <alignment horizontal="right"/>
    </xf>
    <xf numFmtId="0" fontId="137" fillId="0" borderId="0" xfId="0" applyFont="1" applyAlignment="1" applyProtection="1">
      <alignment horizontal="right"/>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0" fillId="0" borderId="0" xfId="0" applyFont="1" applyAlignment="1" applyProtection="1">
      <alignment horizontal="left" vertical="top" wrapText="1"/>
    </xf>
    <xf numFmtId="0" fontId="0" fillId="0" borderId="0" xfId="0" applyBorder="1" applyAlignment="1" applyProtection="1">
      <alignment horizontal="left" vertical="top" wrapText="1"/>
    </xf>
    <xf numFmtId="0" fontId="0" fillId="0" borderId="0" xfId="0" applyAlignment="1" applyProtection="1"/>
    <xf numFmtId="0" fontId="0" fillId="0" borderId="0" xfId="0" applyBorder="1" applyAlignment="1" applyProtection="1"/>
    <xf numFmtId="0" fontId="0" fillId="0" borderId="0" xfId="0" applyAlignment="1" applyProtection="1">
      <alignment horizontal="center"/>
    </xf>
    <xf numFmtId="0" fontId="66" fillId="0" borderId="0" xfId="0" applyFont="1" applyFill="1" applyBorder="1" applyAlignment="1" applyProtection="1">
      <alignment horizontal="center" vertical="top" wrapText="1"/>
    </xf>
    <xf numFmtId="0" fontId="66" fillId="0" borderId="0" xfId="0" applyFont="1" applyBorder="1" applyAlignment="1" applyProtection="1">
      <alignment horizontal="center" vertical="top" wrapText="1"/>
    </xf>
    <xf numFmtId="0" fontId="0" fillId="0" borderId="0" xfId="0" applyBorder="1" applyAlignment="1" applyProtection="1">
      <alignment vertical="top" wrapText="1"/>
    </xf>
    <xf numFmtId="0" fontId="1" fillId="0" borderId="0" xfId="0" applyFont="1" applyFill="1" applyBorder="1" applyAlignment="1" applyProtection="1">
      <alignment horizontal="left" vertical="top" wrapText="1"/>
    </xf>
    <xf numFmtId="0" fontId="2"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1" fillId="0" borderId="0" xfId="0" applyFont="1" applyFill="1" applyAlignment="1" applyProtection="1">
      <alignment horizontal="left" vertical="top" wrapText="1"/>
    </xf>
    <xf numFmtId="0" fontId="32" fillId="0" borderId="0" xfId="0" applyFont="1" applyAlignment="1" applyProtection="1">
      <alignment horizontal="right" vertical="center"/>
    </xf>
    <xf numFmtId="0" fontId="33" fillId="0" borderId="0" xfId="0" applyFont="1" applyAlignment="1" applyProtection="1">
      <alignment horizontal="right" vertical="center"/>
    </xf>
    <xf numFmtId="0" fontId="2" fillId="0" borderId="0" xfId="0" applyFont="1" applyAlignment="1" applyProtection="1">
      <alignment horizontal="left" vertical="center" wrapText="1"/>
    </xf>
    <xf numFmtId="0" fontId="7" fillId="0" borderId="0" xfId="0" applyFont="1" applyAlignment="1" applyProtection="1">
      <alignment horizontal="left" vertical="center" wrapText="1"/>
    </xf>
    <xf numFmtId="0" fontId="22" fillId="0" borderId="85" xfId="0" applyFont="1" applyFill="1" applyBorder="1" applyAlignment="1">
      <alignment horizontal="center" vertical="center" wrapText="1"/>
    </xf>
    <xf numFmtId="0" fontId="10" fillId="0" borderId="86" xfId="0" applyFont="1" applyFill="1" applyBorder="1" applyAlignment="1">
      <alignment horizontal="center" vertical="center" wrapText="1"/>
    </xf>
    <xf numFmtId="0" fontId="0" fillId="0" borderId="0" xfId="0" quotePrefix="1" applyProtection="1"/>
    <xf numFmtId="0" fontId="0" fillId="0" borderId="0" xfId="0" applyFill="1" applyBorder="1"/>
    <xf numFmtId="9" fontId="0" fillId="0" borderId="0" xfId="0" applyNumberFormat="1" applyFill="1" applyBorder="1" applyAlignment="1">
      <alignment horizontal="center"/>
    </xf>
    <xf numFmtId="0" fontId="0" fillId="0" borderId="0" xfId="0" applyAlignment="1">
      <alignment horizontal="center"/>
    </xf>
    <xf numFmtId="9" fontId="54" fillId="0" borderId="0" xfId="0" applyNumberFormat="1" applyFont="1" applyFill="1" applyBorder="1" applyAlignment="1">
      <alignment horizontal="center"/>
    </xf>
    <xf numFmtId="164" fontId="53" fillId="0" borderId="0" xfId="0" applyNumberFormat="1" applyFont="1" applyFill="1" applyBorder="1" applyAlignment="1">
      <alignment horizontal="center"/>
    </xf>
    <xf numFmtId="0" fontId="0" fillId="0" borderId="0" xfId="0" applyFill="1" applyBorder="1" applyAlignment="1">
      <alignment horizontal="center"/>
    </xf>
    <xf numFmtId="0" fontId="58" fillId="0" borderId="0" xfId="3" applyFont="1" applyFill="1" applyBorder="1" applyAlignment="1" applyProtection="1"/>
    <xf numFmtId="0" fontId="58" fillId="0" borderId="0" xfId="3" applyFont="1" applyFill="1" applyBorder="1" applyAlignment="1" applyProtection="1">
      <alignment horizontal="left"/>
    </xf>
    <xf numFmtId="9" fontId="58" fillId="0" borderId="0" xfId="3" applyNumberFormat="1" applyFont="1" applyFill="1" applyBorder="1" applyAlignment="1" applyProtection="1"/>
    <xf numFmtId="164" fontId="60" fillId="0" borderId="0" xfId="3" applyNumberFormat="1" applyFont="1" applyFill="1" applyBorder="1" applyAlignment="1" applyProtection="1"/>
    <xf numFmtId="0" fontId="59" fillId="0" borderId="0" xfId="3" applyFont="1" applyFill="1" applyBorder="1" applyAlignment="1" applyProtection="1">
      <alignment horizontal="left" vertical="center" indent="1"/>
    </xf>
    <xf numFmtId="164" fontId="13" fillId="0" borderId="0" xfId="0" applyNumberFormat="1" applyFont="1" applyFill="1" applyBorder="1" applyAlignment="1">
      <alignment horizontal="center"/>
    </xf>
    <xf numFmtId="164" fontId="61" fillId="0" borderId="0" xfId="0" applyNumberFormat="1" applyFont="1" applyFill="1" applyBorder="1" applyAlignment="1">
      <alignment horizontal="center"/>
    </xf>
    <xf numFmtId="164" fontId="19" fillId="0" borderId="0" xfId="0" applyNumberFormat="1" applyFont="1" applyFill="1" applyBorder="1" applyAlignment="1">
      <alignment horizontal="center"/>
    </xf>
    <xf numFmtId="164" fontId="63" fillId="0" borderId="0" xfId="0" applyNumberFormat="1" applyFont="1" applyFill="1" applyBorder="1" applyAlignment="1">
      <alignment horizontal="center"/>
    </xf>
    <xf numFmtId="164" fontId="22" fillId="0" borderId="0" xfId="0" applyNumberFormat="1" applyFont="1" applyFill="1" applyBorder="1" applyAlignment="1">
      <alignment horizontal="center"/>
    </xf>
    <xf numFmtId="164" fontId="10" fillId="0" borderId="0" xfId="0" applyNumberFormat="1" applyFont="1" applyFill="1" applyBorder="1" applyAlignment="1">
      <alignment horizontal="center"/>
    </xf>
    <xf numFmtId="164" fontId="132" fillId="0" borderId="0" xfId="0" applyNumberFormat="1" applyFont="1" applyFill="1" applyBorder="1" applyAlignment="1">
      <alignment horizontal="center"/>
    </xf>
    <xf numFmtId="0" fontId="0" fillId="0" borderId="0" xfId="0" applyFill="1" applyBorder="1" applyAlignment="1">
      <alignment horizontal="left"/>
    </xf>
    <xf numFmtId="0" fontId="0" fillId="0" borderId="0" xfId="0" applyAlignment="1">
      <alignment horizontal="left"/>
    </xf>
    <xf numFmtId="5" fontId="138" fillId="0" borderId="34" xfId="0" applyNumberFormat="1" applyFont="1" applyFill="1" applyBorder="1" applyAlignment="1" applyProtection="1">
      <alignment horizontal="center"/>
    </xf>
    <xf numFmtId="5" fontId="138" fillId="11" borderId="34" xfId="0" applyNumberFormat="1" applyFont="1" applyFill="1" applyBorder="1" applyAlignment="1" applyProtection="1">
      <alignment horizontal="center"/>
    </xf>
    <xf numFmtId="5" fontId="139" fillId="0" borderId="0" xfId="0" applyNumberFormat="1" applyFont="1" applyFill="1" applyBorder="1" applyProtection="1"/>
    <xf numFmtId="164" fontId="63" fillId="0" borderId="84" xfId="0" applyNumberFormat="1" applyFont="1" applyFill="1" applyBorder="1" applyAlignment="1">
      <alignment horizontal="center" vertical="center" wrapText="1"/>
    </xf>
    <xf numFmtId="1" fontId="0" fillId="5" borderId="19" xfId="0" applyNumberFormat="1" applyFill="1" applyBorder="1" applyAlignment="1" applyProtection="1">
      <alignment vertical="top"/>
      <protection locked="0"/>
    </xf>
    <xf numFmtId="1" fontId="11" fillId="5" borderId="19" xfId="0" applyNumberFormat="1" applyFont="1" applyFill="1" applyBorder="1" applyAlignment="1" applyProtection="1">
      <alignment vertical="top"/>
      <protection locked="0"/>
    </xf>
    <xf numFmtId="1" fontId="0" fillId="5" borderId="20" xfId="0" applyNumberFormat="1" applyFont="1" applyFill="1" applyBorder="1" applyAlignment="1" applyProtection="1">
      <alignment vertical="top"/>
      <protection locked="0"/>
    </xf>
    <xf numFmtId="1" fontId="11" fillId="5" borderId="20" xfId="0" applyNumberFormat="1" applyFont="1" applyFill="1" applyBorder="1" applyAlignment="1" applyProtection="1">
      <alignment vertical="top"/>
      <protection locked="0"/>
    </xf>
    <xf numFmtId="1" fontId="0" fillId="5" borderId="20" xfId="0" applyNumberFormat="1" applyFill="1" applyBorder="1" applyAlignment="1" applyProtection="1">
      <alignment vertical="top"/>
      <protection locked="0"/>
    </xf>
    <xf numFmtId="5" fontId="63" fillId="0" borderId="35" xfId="0" applyNumberFormat="1" applyFont="1" applyFill="1" applyBorder="1" applyAlignment="1" applyProtection="1">
      <alignment horizontal="center"/>
    </xf>
    <xf numFmtId="5" fontId="22" fillId="0" borderId="35" xfId="0" applyNumberFormat="1" applyFont="1" applyFill="1" applyBorder="1" applyAlignment="1" applyProtection="1">
      <alignment horizontal="center"/>
    </xf>
    <xf numFmtId="5" fontId="10" fillId="0" borderId="35" xfId="0" applyNumberFormat="1" applyFont="1" applyFill="1" applyBorder="1" applyAlignment="1" applyProtection="1">
      <alignment horizontal="center"/>
    </xf>
    <xf numFmtId="5" fontId="138" fillId="0" borderId="35" xfId="0" applyNumberFormat="1" applyFont="1" applyFill="1" applyBorder="1" applyAlignment="1" applyProtection="1">
      <alignment horizontal="center"/>
    </xf>
    <xf numFmtId="5" fontId="63" fillId="0" borderId="89" xfId="0" applyNumberFormat="1" applyFont="1" applyFill="1" applyBorder="1" applyAlignment="1" applyProtection="1">
      <alignment horizontal="center"/>
    </xf>
    <xf numFmtId="5" fontId="22" fillId="0" borderId="89" xfId="0" applyNumberFormat="1" applyFont="1" applyFill="1" applyBorder="1" applyAlignment="1" applyProtection="1">
      <alignment horizontal="center"/>
    </xf>
    <xf numFmtId="5" fontId="10" fillId="0" borderId="89" xfId="0" applyNumberFormat="1" applyFont="1" applyFill="1" applyBorder="1" applyAlignment="1" applyProtection="1">
      <alignment horizontal="center"/>
    </xf>
    <xf numFmtId="5" fontId="138" fillId="0" borderId="89" xfId="0" applyNumberFormat="1" applyFont="1" applyFill="1" applyBorder="1" applyAlignment="1" applyProtection="1">
      <alignment horizontal="center"/>
    </xf>
    <xf numFmtId="0" fontId="10" fillId="0" borderId="0" xfId="0" applyFont="1" applyFill="1" applyBorder="1" applyAlignment="1">
      <alignment horizontal="center" vertical="center" wrapText="1"/>
    </xf>
    <xf numFmtId="5" fontId="132" fillId="0" borderId="0" xfId="0" applyNumberFormat="1" applyFont="1" applyFill="1" applyBorder="1" applyAlignment="1">
      <alignment horizontal="center" vertical="center" wrapText="1"/>
    </xf>
    <xf numFmtId="164" fontId="63" fillId="0" borderId="85" xfId="0" applyNumberFormat="1" applyFont="1" applyFill="1" applyBorder="1" applyAlignment="1">
      <alignment horizontal="center" vertical="center" wrapText="1"/>
    </xf>
    <xf numFmtId="0" fontId="10" fillId="0" borderId="85" xfId="0" applyFont="1" applyFill="1" applyBorder="1" applyAlignment="1">
      <alignment horizontal="center" vertical="center" wrapText="1"/>
    </xf>
    <xf numFmtId="5" fontId="132" fillId="0" borderId="86" xfId="0" applyNumberFormat="1" applyFont="1" applyFill="1" applyBorder="1" applyAlignment="1">
      <alignment horizontal="center" vertical="center" wrapText="1"/>
    </xf>
    <xf numFmtId="49" fontId="0" fillId="0" borderId="88" xfId="0" applyNumberFormat="1" applyFont="1" applyFill="1" applyBorder="1" applyAlignment="1">
      <alignment horizontal="left"/>
    </xf>
    <xf numFmtId="9" fontId="1" fillId="0" borderId="26" xfId="0" applyNumberFormat="1" applyFont="1" applyFill="1" applyBorder="1" applyAlignment="1">
      <alignment horizontal="center" vertical="center"/>
    </xf>
    <xf numFmtId="164" fontId="61" fillId="0" borderId="1" xfId="0" applyNumberFormat="1" applyFont="1" applyFill="1" applyBorder="1" applyAlignment="1">
      <alignment horizontal="center" vertical="center"/>
    </xf>
    <xf numFmtId="164" fontId="19" fillId="0" borderId="36" xfId="0" applyNumberFormat="1" applyFont="1" applyFill="1" applyBorder="1" applyAlignment="1">
      <alignment horizontal="center" vertical="center"/>
    </xf>
    <xf numFmtId="164" fontId="63" fillId="0" borderId="36" xfId="0" applyNumberFormat="1" applyFont="1" applyFill="1" applyBorder="1" applyAlignment="1">
      <alignment horizontal="center" vertical="center"/>
    </xf>
    <xf numFmtId="164" fontId="22" fillId="0" borderId="36" xfId="0" applyNumberFormat="1" applyFont="1" applyFill="1" applyBorder="1" applyAlignment="1">
      <alignment horizontal="center" vertical="center"/>
    </xf>
    <xf numFmtId="164" fontId="10" fillId="0" borderId="36" xfId="0" applyNumberFormat="1" applyFont="1" applyFill="1" applyBorder="1" applyAlignment="1">
      <alignment horizontal="center" vertical="center"/>
    </xf>
    <xf numFmtId="164" fontId="132" fillId="0" borderId="91" xfId="0" applyNumberFormat="1" applyFont="1" applyFill="1" applyBorder="1" applyAlignment="1">
      <alignment horizontal="center" vertical="center"/>
    </xf>
    <xf numFmtId="164" fontId="19" fillId="9" borderId="36" xfId="0" applyNumberFormat="1" applyFont="1" applyFill="1" applyBorder="1" applyAlignment="1">
      <alignment horizontal="center" vertical="center"/>
    </xf>
    <xf numFmtId="164" fontId="63" fillId="9" borderId="36" xfId="0" applyNumberFormat="1" applyFont="1" applyFill="1" applyBorder="1" applyAlignment="1">
      <alignment horizontal="center" vertical="center"/>
    </xf>
    <xf numFmtId="164" fontId="22" fillId="9" borderId="36" xfId="0" applyNumberFormat="1" applyFont="1" applyFill="1" applyBorder="1" applyAlignment="1">
      <alignment horizontal="center" vertical="center"/>
    </xf>
    <xf numFmtId="164" fontId="10" fillId="9" borderId="36" xfId="0" applyNumberFormat="1" applyFont="1" applyFill="1" applyBorder="1" applyAlignment="1">
      <alignment horizontal="center" vertical="center"/>
    </xf>
    <xf numFmtId="164" fontId="132" fillId="9" borderId="7" xfId="0" applyNumberFormat="1" applyFont="1" applyFill="1" applyBorder="1" applyAlignment="1">
      <alignment horizontal="center" vertical="center"/>
    </xf>
    <xf numFmtId="164" fontId="132" fillId="0" borderId="7" xfId="0" applyNumberFormat="1" applyFont="1" applyFill="1" applyBorder="1" applyAlignment="1">
      <alignment horizontal="center" vertical="center"/>
    </xf>
    <xf numFmtId="9" fontId="1" fillId="0" borderId="36" xfId="0" applyNumberFormat="1" applyFont="1" applyFill="1" applyBorder="1" applyAlignment="1">
      <alignment horizontal="center" vertical="center"/>
    </xf>
    <xf numFmtId="164" fontId="61" fillId="9" borderId="1" xfId="0" applyNumberFormat="1" applyFont="1" applyFill="1" applyBorder="1" applyAlignment="1">
      <alignment horizontal="center" vertical="center"/>
    </xf>
    <xf numFmtId="9" fontId="0" fillId="0" borderId="0" xfId="0" applyNumberFormat="1" applyFill="1" applyBorder="1" applyAlignment="1">
      <alignment horizontal="center" vertical="center"/>
    </xf>
    <xf numFmtId="0" fontId="0" fillId="0" borderId="1" xfId="0" applyFill="1" applyBorder="1" applyAlignment="1">
      <alignment horizontal="center" vertical="center"/>
    </xf>
    <xf numFmtId="0" fontId="26" fillId="0" borderId="36" xfId="0" applyFont="1" applyFill="1" applyBorder="1" applyAlignment="1">
      <alignment horizontal="center" vertical="center"/>
    </xf>
    <xf numFmtId="0" fontId="63" fillId="0" borderId="36" xfId="0" applyFont="1" applyBorder="1" applyAlignment="1">
      <alignment horizontal="center" vertical="center"/>
    </xf>
    <xf numFmtId="0" fontId="121" fillId="0" borderId="36" xfId="0" applyFont="1" applyBorder="1" applyAlignment="1">
      <alignment horizontal="center" vertical="center"/>
    </xf>
    <xf numFmtId="0" fontId="39" fillId="0" borderId="36" xfId="0" applyFont="1" applyBorder="1" applyAlignment="1">
      <alignment horizontal="center" vertical="center"/>
    </xf>
    <xf numFmtId="0" fontId="134" fillId="0" borderId="7" xfId="0" applyFont="1" applyBorder="1" applyAlignment="1">
      <alignment horizontal="center" vertical="center"/>
    </xf>
    <xf numFmtId="9" fontId="0" fillId="0" borderId="0" xfId="0" applyNumberFormat="1" applyBorder="1" applyAlignment="1">
      <alignment horizontal="center" vertical="center"/>
    </xf>
    <xf numFmtId="0" fontId="0" fillId="0" borderId="1" xfId="0" applyBorder="1" applyAlignment="1">
      <alignment horizontal="center" vertical="center"/>
    </xf>
    <xf numFmtId="0" fontId="26" fillId="0" borderId="36" xfId="0" applyFont="1" applyBorder="1" applyAlignment="1">
      <alignment horizontal="center" vertical="center"/>
    </xf>
    <xf numFmtId="9" fontId="0" fillId="0" borderId="36" xfId="0" applyNumberFormat="1" applyBorder="1" applyAlignment="1">
      <alignment horizontal="center" vertical="center"/>
    </xf>
    <xf numFmtId="9" fontId="0" fillId="0" borderId="36" xfId="0" applyNumberFormat="1" applyFill="1" applyBorder="1" applyAlignment="1">
      <alignment horizontal="center" vertical="center"/>
    </xf>
    <xf numFmtId="9" fontId="1" fillId="9" borderId="36" xfId="0" applyNumberFormat="1" applyFont="1" applyFill="1" applyBorder="1" applyAlignment="1">
      <alignment horizontal="center" vertical="center"/>
    </xf>
    <xf numFmtId="0" fontId="63" fillId="0" borderId="77" xfId="0" applyFont="1" applyFill="1" applyBorder="1" applyAlignment="1">
      <alignment horizontal="center" vertical="center" wrapText="1"/>
    </xf>
    <xf numFmtId="0" fontId="63" fillId="0" borderId="7" xfId="0" applyFont="1" applyFill="1" applyBorder="1" applyAlignment="1">
      <alignment horizontal="center" vertical="center" wrapText="1"/>
    </xf>
    <xf numFmtId="164" fontId="63" fillId="9" borderId="83" xfId="0" applyNumberFormat="1" applyFont="1" applyFill="1" applyBorder="1"/>
    <xf numFmtId="164" fontId="63" fillId="0" borderId="7" xfId="0" applyNumberFormat="1" applyFont="1" applyFill="1" applyBorder="1"/>
    <xf numFmtId="164" fontId="63" fillId="9" borderId="7" xfId="0" applyNumberFormat="1" applyFont="1" applyFill="1" applyBorder="1"/>
    <xf numFmtId="164" fontId="63" fillId="9" borderId="72" xfId="0" applyNumberFormat="1" applyFont="1" applyFill="1" applyBorder="1"/>
    <xf numFmtId="0" fontId="63" fillId="0" borderId="7" xfId="0" applyFont="1" applyFill="1" applyBorder="1"/>
    <xf numFmtId="5" fontId="132" fillId="0" borderId="26" xfId="0" applyNumberFormat="1" applyFont="1" applyFill="1" applyBorder="1" applyAlignment="1">
      <alignment horizontal="center" vertical="center" wrapText="1"/>
    </xf>
    <xf numFmtId="164" fontId="63" fillId="9" borderId="26" xfId="0" applyNumberFormat="1" applyFont="1" applyFill="1" applyBorder="1"/>
    <xf numFmtId="164" fontId="10" fillId="9" borderId="26" xfId="0" applyNumberFormat="1" applyFont="1" applyFill="1" applyBorder="1"/>
    <xf numFmtId="164" fontId="132" fillId="9" borderId="26" xfId="0" applyNumberFormat="1" applyFont="1" applyFill="1" applyBorder="1"/>
    <xf numFmtId="164" fontId="10" fillId="0" borderId="36" xfId="0" applyNumberFormat="1" applyFont="1" applyFill="1" applyBorder="1"/>
    <xf numFmtId="164" fontId="132" fillId="0" borderId="36" xfId="0" applyNumberFormat="1" applyFont="1" applyFill="1" applyBorder="1"/>
    <xf numFmtId="164" fontId="10" fillId="9" borderId="36" xfId="0" applyNumberFormat="1" applyFont="1" applyFill="1" applyBorder="1"/>
    <xf numFmtId="164" fontId="132" fillId="9" borderId="36" xfId="0" applyNumberFormat="1" applyFont="1" applyFill="1" applyBorder="1"/>
    <xf numFmtId="164" fontId="10" fillId="9" borderId="68" xfId="0" applyNumberFormat="1" applyFont="1" applyFill="1" applyBorder="1"/>
    <xf numFmtId="164" fontId="132" fillId="9" borderId="68" xfId="0" applyNumberFormat="1" applyFont="1" applyFill="1" applyBorder="1"/>
    <xf numFmtId="164" fontId="0" fillId="0" borderId="36" xfId="0" applyNumberFormat="1" applyFont="1" applyFill="1" applyBorder="1"/>
    <xf numFmtId="0" fontId="121" fillId="0" borderId="36" xfId="0" applyFont="1" applyFill="1" applyBorder="1"/>
    <xf numFmtId="164" fontId="39" fillId="0" borderId="36" xfId="0" applyNumberFormat="1" applyFont="1" applyFill="1" applyBorder="1"/>
    <xf numFmtId="6" fontId="134" fillId="0" borderId="36" xfId="0" applyNumberFormat="1" applyFont="1" applyFill="1" applyBorder="1"/>
    <xf numFmtId="164" fontId="10" fillId="0" borderId="36" xfId="0" applyNumberFormat="1" applyFont="1" applyFill="1" applyBorder="1" applyAlignment="1">
      <alignment horizontal="right" wrapText="1"/>
    </xf>
    <xf numFmtId="0" fontId="134" fillId="0" borderId="36" xfId="0" applyFont="1" applyFill="1" applyBorder="1"/>
    <xf numFmtId="164" fontId="130" fillId="0" borderId="36" xfId="0" applyNumberFormat="1" applyFont="1" applyFill="1" applyBorder="1" applyAlignment="1">
      <alignment horizontal="right" wrapText="1"/>
    </xf>
    <xf numFmtId="0" fontId="39" fillId="0" borderId="36" xfId="0" applyFont="1" applyFill="1" applyBorder="1"/>
    <xf numFmtId="164" fontId="56" fillId="0" borderId="17" xfId="0" applyNumberFormat="1" applyFont="1" applyFill="1" applyBorder="1" applyAlignment="1">
      <alignment horizontal="center" vertical="center" wrapText="1"/>
    </xf>
    <xf numFmtId="164" fontId="56" fillId="9" borderId="26" xfId="0" applyNumberFormat="1" applyFont="1" applyFill="1" applyBorder="1"/>
    <xf numFmtId="164" fontId="56" fillId="0" borderId="36" xfId="0" applyNumberFormat="1" applyFont="1" applyFill="1" applyBorder="1"/>
    <xf numFmtId="164" fontId="56" fillId="9" borderId="36" xfId="0" applyNumberFormat="1" applyFont="1" applyFill="1" applyBorder="1"/>
    <xf numFmtId="164" fontId="56" fillId="9" borderId="68" xfId="0" applyNumberFormat="1" applyFont="1" applyFill="1" applyBorder="1"/>
    <xf numFmtId="164" fontId="56" fillId="8" borderId="36" xfId="0" applyNumberFormat="1" applyFont="1" applyFill="1" applyBorder="1" applyAlignment="1">
      <alignment horizontal="right" wrapText="1"/>
    </xf>
    <xf numFmtId="164" fontId="56" fillId="8" borderId="36" xfId="0" applyNumberFormat="1" applyFont="1" applyFill="1" applyBorder="1"/>
    <xf numFmtId="169" fontId="56" fillId="0" borderId="36" xfId="0" applyNumberFormat="1" applyFont="1" applyFill="1" applyBorder="1"/>
    <xf numFmtId="0" fontId="0" fillId="0" borderId="7" xfId="0" applyFont="1" applyFill="1" applyBorder="1"/>
    <xf numFmtId="0" fontId="51" fillId="6" borderId="7" xfId="0" applyFont="1" applyFill="1" applyBorder="1"/>
    <xf numFmtId="0" fontId="84" fillId="0" borderId="0" xfId="0" applyFont="1" applyAlignment="1" applyProtection="1">
      <alignment horizontal="center" vertical="top"/>
    </xf>
    <xf numFmtId="0" fontId="68" fillId="0" borderId="0" xfId="0" applyFont="1" applyAlignment="1" applyProtection="1">
      <alignment horizontal="center" vertical="center"/>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0" fillId="0" borderId="0" xfId="0" applyFont="1" applyAlignment="1" applyProtection="1">
      <alignment horizontal="left" vertical="top" wrapText="1"/>
    </xf>
    <xf numFmtId="0" fontId="0" fillId="0" borderId="0" xfId="0" applyFont="1" applyAlignment="1">
      <alignment horizontal="left" vertical="top"/>
    </xf>
    <xf numFmtId="0" fontId="2" fillId="22" borderId="27" xfId="0" applyFont="1" applyFill="1" applyBorder="1" applyAlignment="1" applyProtection="1">
      <alignment horizontal="center" vertical="center" wrapText="1"/>
    </xf>
    <xf numFmtId="0" fontId="7" fillId="22" borderId="28" xfId="0" applyFont="1" applyFill="1" applyBorder="1" applyAlignment="1" applyProtection="1">
      <alignment horizontal="center" vertical="center" wrapText="1"/>
    </xf>
    <xf numFmtId="0" fontId="7" fillId="22" borderId="29" xfId="0" applyFont="1" applyFill="1" applyBorder="1" applyAlignment="1" applyProtection="1">
      <alignment horizontal="center" vertical="center" wrapText="1"/>
    </xf>
    <xf numFmtId="0" fontId="8" fillId="0" borderId="0" xfId="0" applyFont="1" applyBorder="1" applyAlignment="1" applyProtection="1">
      <alignment vertical="top" wrapText="1"/>
    </xf>
    <xf numFmtId="0" fontId="8" fillId="0" borderId="0" xfId="0" applyFont="1" applyAlignment="1" applyProtection="1">
      <alignment vertical="top"/>
    </xf>
    <xf numFmtId="0" fontId="2" fillId="12" borderId="27" xfId="0" applyFont="1" applyFill="1" applyBorder="1" applyAlignment="1" applyProtection="1">
      <alignment horizontal="center" vertical="center" wrapText="1"/>
    </xf>
    <xf numFmtId="0" fontId="2" fillId="12" borderId="28" xfId="0" applyFont="1" applyFill="1" applyBorder="1" applyAlignment="1" applyProtection="1">
      <alignment horizontal="center" vertical="center" wrapText="1"/>
    </xf>
    <xf numFmtId="0" fontId="0" fillId="12" borderId="28" xfId="0" applyFill="1" applyBorder="1" applyAlignment="1" applyProtection="1">
      <alignment horizontal="center" vertical="center" wrapText="1"/>
    </xf>
    <xf numFmtId="0" fontId="0" fillId="12" borderId="29" xfId="0" applyFill="1" applyBorder="1" applyAlignment="1" applyProtection="1">
      <alignment horizontal="center" vertical="center" wrapText="1"/>
    </xf>
    <xf numFmtId="0" fontId="0" fillId="0" borderId="0" xfId="0" applyAlignment="1" applyProtection="1">
      <alignment horizontal="left" vertical="top"/>
    </xf>
    <xf numFmtId="0" fontId="1" fillId="0" borderId="0" xfId="0" applyFont="1" applyAlignment="1" applyProtection="1">
      <alignment horizontal="left" wrapText="1"/>
    </xf>
    <xf numFmtId="0" fontId="0" fillId="0" borderId="0" xfId="0" applyAlignment="1" applyProtection="1">
      <alignment horizontal="left"/>
    </xf>
    <xf numFmtId="0" fontId="2" fillId="0" borderId="0" xfId="0" applyFont="1" applyBorder="1" applyAlignment="1" applyProtection="1">
      <alignment horizontal="left" wrapText="1"/>
    </xf>
    <xf numFmtId="0" fontId="7" fillId="0" borderId="0" xfId="0" applyFont="1" applyBorder="1" applyAlignment="1" applyProtection="1">
      <alignment horizontal="left" wrapText="1"/>
    </xf>
    <xf numFmtId="0" fontId="0" fillId="0" borderId="0" xfId="0" applyBorder="1" applyAlignment="1" applyProtection="1">
      <alignment horizontal="left" wrapText="1"/>
    </xf>
    <xf numFmtId="0" fontId="0" fillId="0" borderId="0" xfId="0" applyFont="1" applyFill="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0" xfId="0" applyBorder="1" applyAlignment="1" applyProtection="1">
      <alignment horizontal="left" vertical="top" wrapText="1"/>
    </xf>
    <xf numFmtId="0" fontId="0" fillId="0" borderId="0" xfId="0" applyFont="1" applyAlignment="1" applyProtection="1">
      <alignment horizontal="left" vertical="top" wrapText="1" indent="3"/>
    </xf>
    <xf numFmtId="0" fontId="0" fillId="0" borderId="0" xfId="0" applyAlignment="1" applyProtection="1">
      <alignment horizontal="left" vertical="top" wrapText="1" indent="3"/>
    </xf>
    <xf numFmtId="0" fontId="1" fillId="0" borderId="0" xfId="0" applyFont="1" applyAlignment="1" applyProtection="1">
      <alignment horizontal="left" vertical="top" wrapText="1" indent="3"/>
    </xf>
    <xf numFmtId="0" fontId="1" fillId="0" borderId="0" xfId="0" applyFont="1" applyAlignment="1" applyProtection="1">
      <alignment horizontal="left" vertical="top" indent="3"/>
    </xf>
    <xf numFmtId="0" fontId="0" fillId="0" borderId="0" xfId="0" applyAlignment="1" applyProtection="1">
      <alignment horizontal="left" vertical="top" indent="3"/>
    </xf>
    <xf numFmtId="0" fontId="2" fillId="0" borderId="0"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65" fillId="0" borderId="0"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0" fillId="0" borderId="0" xfId="0" applyAlignment="1">
      <alignment horizontal="left" vertical="top" wrapText="1"/>
    </xf>
    <xf numFmtId="0" fontId="8" fillId="0" borderId="0" xfId="0" applyFont="1" applyAlignment="1" applyProtection="1">
      <alignment horizontal="left" vertical="top" wrapText="1"/>
    </xf>
    <xf numFmtId="0" fontId="97" fillId="0" borderId="0" xfId="0" applyFont="1" applyBorder="1" applyAlignment="1" applyProtection="1">
      <alignment horizontal="left" vertical="top" wrapText="1"/>
    </xf>
    <xf numFmtId="0" fontId="0" fillId="0" borderId="0" xfId="0" applyAlignment="1" applyProtection="1">
      <alignment vertical="top"/>
    </xf>
    <xf numFmtId="0" fontId="8" fillId="0" borderId="0" xfId="0" applyFont="1" applyBorder="1" applyAlignment="1" applyProtection="1">
      <alignment wrapText="1"/>
    </xf>
    <xf numFmtId="0" fontId="0" fillId="0" borderId="0" xfId="0" applyAlignment="1" applyProtection="1">
      <alignment wrapText="1"/>
    </xf>
    <xf numFmtId="0" fontId="97" fillId="0" borderId="0" xfId="0" applyFont="1" applyBorder="1" applyAlignment="1" applyProtection="1">
      <alignment horizontal="left" vertical="top"/>
    </xf>
    <xf numFmtId="0" fontId="31" fillId="0" borderId="0" xfId="0" applyFont="1" applyAlignment="1" applyProtection="1">
      <alignment horizontal="left" vertical="center" wrapText="1"/>
    </xf>
    <xf numFmtId="0" fontId="0" fillId="0" borderId="0" xfId="0" applyAlignment="1" applyProtection="1">
      <alignment horizontal="left" vertical="center" wrapText="1"/>
    </xf>
    <xf numFmtId="0" fontId="0" fillId="0" borderId="0" xfId="0" applyAlignment="1" applyProtection="1">
      <alignment horizontal="left" vertical="center"/>
    </xf>
    <xf numFmtId="0" fontId="2" fillId="0" borderId="0" xfId="0" applyFont="1" applyAlignment="1" applyProtection="1">
      <alignment horizontal="left" vertical="top" wrapText="1"/>
    </xf>
    <xf numFmtId="0" fontId="1" fillId="0" borderId="0" xfId="0" applyFont="1" applyAlignment="1" applyProtection="1">
      <alignment vertical="top" wrapText="1"/>
    </xf>
    <xf numFmtId="0" fontId="0" fillId="0" borderId="0" xfId="0" applyAlignment="1" applyProtection="1"/>
    <xf numFmtId="165" fontId="11" fillId="5" borderId="5" xfId="0" applyNumberFormat="1" applyFont="1" applyFill="1" applyBorder="1" applyAlignment="1" applyProtection="1">
      <alignment horizontal="left" vertical="top" wrapText="1"/>
      <protection locked="0"/>
    </xf>
    <xf numFmtId="0" fontId="34" fillId="0" borderId="0" xfId="0" applyFont="1" applyAlignment="1" applyProtection="1">
      <alignment horizontal="justify" vertical="center" wrapText="1"/>
    </xf>
    <xf numFmtId="0" fontId="68" fillId="0" borderId="36" xfId="0" applyFont="1" applyFill="1" applyBorder="1" applyAlignment="1" applyProtection="1">
      <alignment horizontal="center" vertical="center"/>
    </xf>
    <xf numFmtId="0" fontId="68" fillId="0" borderId="15" xfId="0" applyFont="1" applyFill="1" applyBorder="1" applyAlignment="1" applyProtection="1">
      <alignment horizontal="center" vertical="center"/>
    </xf>
    <xf numFmtId="164" fontId="2" fillId="0" borderId="63" xfId="0" applyNumberFormat="1" applyFont="1" applyFill="1" applyBorder="1" applyAlignment="1" applyProtection="1">
      <alignment horizontal="center" vertical="center" wrapText="1"/>
    </xf>
    <xf numFmtId="164" fontId="2" fillId="0" borderId="64" xfId="0" applyNumberFormat="1" applyFont="1" applyFill="1" applyBorder="1" applyAlignment="1" applyProtection="1">
      <alignment horizontal="center" vertical="center" wrapText="1"/>
    </xf>
    <xf numFmtId="164" fontId="73" fillId="15" borderId="40" xfId="0" applyNumberFormat="1" applyFont="1" applyFill="1" applyBorder="1" applyAlignment="1" applyProtection="1">
      <alignment horizontal="center" vertical="center" wrapText="1"/>
    </xf>
    <xf numFmtId="0" fontId="51" fillId="15" borderId="41"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51" xfId="0" applyFont="1" applyFill="1" applyBorder="1" applyAlignment="1" applyProtection="1">
      <alignment horizontal="center" vertical="center" wrapText="1"/>
    </xf>
    <xf numFmtId="0" fontId="74" fillId="15" borderId="42" xfId="0" applyFont="1" applyFill="1" applyBorder="1" applyAlignment="1" applyProtection="1">
      <alignment horizontal="center" vertical="center" wrapText="1"/>
    </xf>
    <xf numFmtId="0" fontId="75" fillId="15" borderId="43" xfId="0" applyFont="1" applyFill="1" applyBorder="1" applyAlignment="1" applyProtection="1">
      <alignment horizontal="center" vertical="center" wrapText="1"/>
    </xf>
    <xf numFmtId="0" fontId="68" fillId="0" borderId="0"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8" fillId="0" borderId="0" xfId="0" applyFont="1" applyBorder="1" applyAlignment="1" applyProtection="1">
      <alignment horizontal="center" vertical="center" wrapText="1"/>
    </xf>
    <xf numFmtId="0" fontId="71" fillId="0" borderId="7" xfId="0" applyFont="1" applyBorder="1" applyAlignment="1" applyProtection="1">
      <alignment horizontal="center" vertical="center" wrapText="1"/>
    </xf>
    <xf numFmtId="0" fontId="0" fillId="0" borderId="0" xfId="0" applyBorder="1" applyAlignment="1" applyProtection="1"/>
    <xf numFmtId="0" fontId="69" fillId="0" borderId="1" xfId="0" applyFont="1" applyFill="1" applyBorder="1" applyAlignment="1" applyProtection="1">
      <alignment horizontal="center" vertical="center"/>
    </xf>
    <xf numFmtId="0" fontId="69" fillId="0" borderId="1" xfId="0" applyFont="1" applyBorder="1" applyAlignment="1" applyProtection="1">
      <alignment horizontal="center" vertical="center"/>
    </xf>
    <xf numFmtId="0" fontId="11" fillId="5" borderId="5" xfId="0" applyFont="1" applyFill="1" applyBorder="1" applyAlignment="1" applyProtection="1">
      <alignment vertical="top" wrapText="1"/>
      <protection locked="0"/>
    </xf>
    <xf numFmtId="0" fontId="0" fillId="5" borderId="5" xfId="0" applyFill="1" applyBorder="1" applyAlignment="1" applyProtection="1">
      <alignment horizontal="left" vertical="top" wrapText="1"/>
      <protection locked="0"/>
    </xf>
    <xf numFmtId="164" fontId="0" fillId="5" borderId="5" xfId="0" applyNumberFormat="1" applyFill="1" applyBorder="1" applyAlignment="1" applyProtection="1">
      <alignment horizontal="left" vertical="top"/>
      <protection locked="0"/>
    </xf>
    <xf numFmtId="165" fontId="0" fillId="5" borderId="5" xfId="0" applyNumberFormat="1" applyFill="1" applyBorder="1" applyAlignment="1" applyProtection="1">
      <alignment horizontal="left" vertical="top" wrapText="1"/>
      <protection locked="0"/>
    </xf>
    <xf numFmtId="164" fontId="12" fillId="0" borderId="17" xfId="0" applyNumberFormat="1"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1" fillId="5" borderId="8" xfId="0" applyFont="1" applyFill="1" applyBorder="1" applyAlignment="1" applyProtection="1">
      <alignment horizontal="left" vertical="top" wrapText="1"/>
      <protection locked="0"/>
    </xf>
    <xf numFmtId="0" fontId="11" fillId="5" borderId="6" xfId="0" applyFont="1" applyFill="1" applyBorder="1" applyAlignment="1" applyProtection="1">
      <alignment wrapText="1"/>
      <protection locked="0"/>
    </xf>
    <xf numFmtId="0" fontId="11" fillId="5" borderId="9" xfId="0" applyFont="1" applyFill="1" applyBorder="1" applyAlignment="1" applyProtection="1">
      <alignment wrapText="1"/>
      <protection locked="0"/>
    </xf>
    <xf numFmtId="0" fontId="11" fillId="5" borderId="7" xfId="0" applyFont="1" applyFill="1" applyBorder="1" applyAlignment="1" applyProtection="1">
      <alignment wrapText="1"/>
      <protection locked="0"/>
    </xf>
    <xf numFmtId="0" fontId="11" fillId="5" borderId="0" xfId="0" applyFont="1" applyFill="1" applyBorder="1" applyAlignment="1" applyProtection="1">
      <alignment wrapText="1"/>
      <protection locked="0"/>
    </xf>
    <xf numFmtId="0" fontId="11" fillId="5" borderId="1" xfId="0" applyFont="1" applyFill="1" applyBorder="1" applyAlignment="1" applyProtection="1">
      <alignment wrapText="1"/>
      <protection locked="0"/>
    </xf>
    <xf numFmtId="0" fontId="11" fillId="5" borderId="10" xfId="0" applyFont="1" applyFill="1" applyBorder="1" applyAlignment="1" applyProtection="1">
      <alignment wrapText="1"/>
      <protection locked="0"/>
    </xf>
    <xf numFmtId="0" fontId="11" fillId="5" borderId="11" xfId="0" applyFont="1" applyFill="1" applyBorder="1" applyAlignment="1" applyProtection="1">
      <alignment wrapText="1"/>
      <protection locked="0"/>
    </xf>
    <xf numFmtId="0" fontId="11" fillId="5" borderId="12" xfId="0" applyFont="1" applyFill="1" applyBorder="1" applyAlignment="1" applyProtection="1">
      <alignment wrapText="1"/>
      <protection locked="0"/>
    </xf>
    <xf numFmtId="164" fontId="1" fillId="0" borderId="46" xfId="0" applyNumberFormat="1" applyFont="1" applyFill="1" applyBorder="1" applyAlignment="1" applyProtection="1">
      <alignment horizontal="left" vertical="center" wrapText="1" indent="2"/>
    </xf>
    <xf numFmtId="164" fontId="1" fillId="0" borderId="29" xfId="0" applyNumberFormat="1" applyFont="1" applyFill="1" applyBorder="1" applyAlignment="1" applyProtection="1">
      <alignment horizontal="left" vertical="center" wrapText="1" indent="2"/>
    </xf>
    <xf numFmtId="0" fontId="8" fillId="0" borderId="0" xfId="0" applyFont="1" applyFill="1" applyAlignment="1" applyProtection="1">
      <alignment horizontal="center" wrapText="1"/>
    </xf>
    <xf numFmtId="0" fontId="0" fillId="0" borderId="0" xfId="0" applyAlignment="1" applyProtection="1">
      <alignment horizontal="center" wrapText="1"/>
    </xf>
    <xf numFmtId="0" fontId="11" fillId="0" borderId="0" xfId="0" applyFont="1" applyAlignment="1" applyProtection="1">
      <alignment horizontal="center"/>
    </xf>
    <xf numFmtId="0" fontId="0" fillId="0" borderId="0" xfId="0" applyAlignment="1" applyProtection="1">
      <alignment horizontal="center"/>
    </xf>
    <xf numFmtId="0" fontId="72" fillId="0" borderId="47" xfId="0" applyFont="1" applyBorder="1" applyAlignment="1" applyProtection="1">
      <alignment horizontal="center" vertical="center" wrapText="1"/>
    </xf>
    <xf numFmtId="0" fontId="72" fillId="0" borderId="48" xfId="0" applyFont="1" applyBorder="1" applyAlignment="1" applyProtection="1">
      <alignment horizontal="center" vertical="center" wrapText="1"/>
    </xf>
    <xf numFmtId="0" fontId="72" fillId="0" borderId="49" xfId="0" applyFont="1" applyBorder="1" applyAlignment="1" applyProtection="1">
      <alignment horizontal="center" vertical="center" wrapText="1"/>
    </xf>
    <xf numFmtId="0" fontId="72" fillId="0" borderId="33" xfId="0" applyFont="1" applyBorder="1" applyAlignment="1" applyProtection="1">
      <alignment horizontal="center" vertical="center" wrapText="1"/>
    </xf>
    <xf numFmtId="0" fontId="72" fillId="0" borderId="50" xfId="0" applyFont="1" applyBorder="1" applyAlignment="1" applyProtection="1">
      <alignment horizontal="center" vertical="center" wrapText="1"/>
    </xf>
    <xf numFmtId="0" fontId="72" fillId="0" borderId="51" xfId="0" applyFont="1" applyBorder="1" applyAlignment="1" applyProtection="1">
      <alignment horizontal="center" vertical="center" wrapText="1"/>
    </xf>
    <xf numFmtId="0" fontId="8" fillId="2" borderId="52" xfId="0" applyFont="1" applyFill="1" applyBorder="1" applyAlignment="1" applyProtection="1">
      <alignment horizontal="center" wrapText="1"/>
    </xf>
    <xf numFmtId="0" fontId="8" fillId="2" borderId="53" xfId="0" applyFont="1" applyFill="1" applyBorder="1" applyAlignment="1" applyProtection="1">
      <alignment horizontal="center" wrapText="1"/>
    </xf>
    <xf numFmtId="0" fontId="8" fillId="2" borderId="54" xfId="0" applyFont="1" applyFill="1" applyBorder="1" applyAlignment="1" applyProtection="1">
      <alignment horizontal="center" wrapText="1"/>
    </xf>
    <xf numFmtId="0" fontId="8" fillId="14" borderId="47" xfId="0" applyFont="1" applyFill="1" applyBorder="1" applyAlignment="1" applyProtection="1">
      <alignment horizontal="center" wrapText="1"/>
    </xf>
    <xf numFmtId="0" fontId="8" fillId="14" borderId="32" xfId="0" applyFont="1" applyFill="1" applyBorder="1" applyAlignment="1" applyProtection="1">
      <alignment horizontal="center" wrapText="1"/>
    </xf>
    <xf numFmtId="0" fontId="8" fillId="14" borderId="48" xfId="0" applyFont="1" applyFill="1" applyBorder="1" applyAlignment="1" applyProtection="1">
      <alignment horizontal="center" wrapText="1"/>
    </xf>
    <xf numFmtId="0" fontId="8" fillId="14" borderId="50" xfId="0" applyFont="1" applyFill="1" applyBorder="1" applyAlignment="1" applyProtection="1">
      <alignment horizontal="center" wrapText="1"/>
    </xf>
    <xf numFmtId="0" fontId="8" fillId="14" borderId="31" xfId="0" applyFont="1" applyFill="1" applyBorder="1" applyAlignment="1" applyProtection="1">
      <alignment horizontal="center" wrapText="1"/>
    </xf>
    <xf numFmtId="0" fontId="8" fillId="14" borderId="51" xfId="0" applyFont="1" applyFill="1" applyBorder="1" applyAlignment="1" applyProtection="1">
      <alignment horizontal="center" wrapText="1"/>
    </xf>
    <xf numFmtId="0" fontId="8" fillId="12" borderId="47" xfId="0" applyFont="1" applyFill="1" applyBorder="1" applyAlignment="1" applyProtection="1">
      <alignment horizontal="center" wrapText="1"/>
    </xf>
    <xf numFmtId="0" fontId="8" fillId="12" borderId="32" xfId="0" applyFont="1" applyFill="1" applyBorder="1" applyAlignment="1" applyProtection="1">
      <alignment horizontal="center" wrapText="1"/>
    </xf>
    <xf numFmtId="0" fontId="8" fillId="12" borderId="48" xfId="0" applyFont="1" applyFill="1" applyBorder="1" applyAlignment="1" applyProtection="1">
      <alignment horizontal="center" wrapText="1"/>
    </xf>
    <xf numFmtId="0" fontId="8" fillId="12" borderId="50" xfId="0" applyFont="1" applyFill="1" applyBorder="1" applyAlignment="1" applyProtection="1">
      <alignment horizontal="center" wrapText="1"/>
    </xf>
    <xf numFmtId="0" fontId="8" fillId="12" borderId="31" xfId="0" applyFont="1" applyFill="1" applyBorder="1" applyAlignment="1" applyProtection="1">
      <alignment horizontal="center" wrapText="1"/>
    </xf>
    <xf numFmtId="0" fontId="8" fillId="12" borderId="51" xfId="0" applyFont="1" applyFill="1" applyBorder="1" applyAlignment="1" applyProtection="1">
      <alignment horizontal="center" wrapText="1"/>
    </xf>
    <xf numFmtId="0" fontId="8" fillId="13" borderId="47" xfId="0" applyFont="1" applyFill="1" applyBorder="1" applyAlignment="1" applyProtection="1">
      <alignment horizontal="center" wrapText="1"/>
    </xf>
    <xf numFmtId="0" fontId="8" fillId="13" borderId="32" xfId="0" applyFont="1" applyFill="1" applyBorder="1" applyAlignment="1" applyProtection="1">
      <alignment horizontal="center" wrapText="1"/>
    </xf>
    <xf numFmtId="0" fontId="8" fillId="13" borderId="48" xfId="0" applyFont="1" applyFill="1" applyBorder="1" applyAlignment="1" applyProtection="1">
      <alignment horizontal="center" wrapText="1"/>
    </xf>
    <xf numFmtId="0" fontId="8" fillId="13" borderId="50" xfId="0" applyFont="1" applyFill="1" applyBorder="1" applyAlignment="1" applyProtection="1">
      <alignment horizontal="center" wrapText="1"/>
    </xf>
    <xf numFmtId="0" fontId="8" fillId="13" borderId="31" xfId="0" applyFont="1" applyFill="1" applyBorder="1" applyAlignment="1" applyProtection="1">
      <alignment horizontal="center" wrapText="1"/>
    </xf>
    <xf numFmtId="0" fontId="8" fillId="13" borderId="51" xfId="0" applyFont="1" applyFill="1" applyBorder="1" applyAlignment="1" applyProtection="1">
      <alignment horizontal="center" wrapText="1"/>
    </xf>
    <xf numFmtId="0" fontId="8" fillId="14" borderId="47" xfId="0" applyFont="1" applyFill="1" applyBorder="1" applyAlignment="1" applyProtection="1">
      <alignment horizontal="center" vertical="center" wrapText="1"/>
    </xf>
    <xf numFmtId="0" fontId="8" fillId="14" borderId="32" xfId="0" applyFont="1" applyFill="1" applyBorder="1" applyAlignment="1" applyProtection="1">
      <alignment horizontal="center" vertical="center" wrapText="1"/>
    </xf>
    <xf numFmtId="0" fontId="8" fillId="14" borderId="48" xfId="0" applyFont="1" applyFill="1" applyBorder="1" applyAlignment="1" applyProtection="1">
      <alignment horizontal="center" vertical="center" wrapText="1"/>
    </xf>
    <xf numFmtId="0" fontId="8" fillId="14" borderId="50" xfId="0" applyFont="1" applyFill="1" applyBorder="1" applyAlignment="1" applyProtection="1">
      <alignment horizontal="center" vertical="center" wrapText="1"/>
    </xf>
    <xf numFmtId="0" fontId="8" fillId="14" borderId="31" xfId="0" applyFont="1" applyFill="1" applyBorder="1" applyAlignment="1" applyProtection="1">
      <alignment horizontal="center" vertical="center" wrapText="1"/>
    </xf>
    <xf numFmtId="0" fontId="8" fillId="14" borderId="51" xfId="0" applyFont="1" applyFill="1" applyBorder="1" applyAlignment="1" applyProtection="1">
      <alignment horizontal="center" vertical="center" wrapText="1"/>
    </xf>
    <xf numFmtId="0" fontId="8" fillId="12" borderId="47" xfId="0" applyFont="1" applyFill="1" applyBorder="1" applyAlignment="1" applyProtection="1">
      <alignment horizontal="center" vertical="center" wrapText="1"/>
    </xf>
    <xf numFmtId="0" fontId="8" fillId="12" borderId="32" xfId="0" applyFont="1" applyFill="1" applyBorder="1" applyAlignment="1" applyProtection="1">
      <alignment horizontal="center" vertical="center" wrapText="1"/>
    </xf>
    <xf numFmtId="0" fontId="8" fillId="12" borderId="48" xfId="0" applyFont="1" applyFill="1" applyBorder="1" applyAlignment="1" applyProtection="1">
      <alignment horizontal="center" vertical="center" wrapText="1"/>
    </xf>
    <xf numFmtId="0" fontId="8" fillId="12" borderId="50" xfId="0" applyFont="1" applyFill="1" applyBorder="1" applyAlignment="1" applyProtection="1">
      <alignment horizontal="center" vertical="center" wrapText="1"/>
    </xf>
    <xf numFmtId="0" fontId="8" fillId="12" borderId="31" xfId="0" applyFont="1" applyFill="1" applyBorder="1" applyAlignment="1" applyProtection="1">
      <alignment horizontal="center" vertical="center" wrapText="1"/>
    </xf>
    <xf numFmtId="0" fontId="8" fillId="12" borderId="51" xfId="0" applyFont="1" applyFill="1" applyBorder="1" applyAlignment="1" applyProtection="1">
      <alignment horizontal="center" vertical="center" wrapText="1"/>
    </xf>
    <xf numFmtId="0" fontId="8" fillId="13" borderId="47" xfId="0" applyFont="1" applyFill="1" applyBorder="1" applyAlignment="1" applyProtection="1">
      <alignment horizontal="center" vertical="center" wrapText="1"/>
    </xf>
    <xf numFmtId="0" fontId="8" fillId="13" borderId="32" xfId="0" applyFont="1" applyFill="1" applyBorder="1" applyAlignment="1" applyProtection="1">
      <alignment horizontal="center" vertical="center" wrapText="1"/>
    </xf>
    <xf numFmtId="0" fontId="8" fillId="13" borderId="48" xfId="0" applyFont="1" applyFill="1" applyBorder="1" applyAlignment="1" applyProtection="1">
      <alignment horizontal="center" vertical="center" wrapText="1"/>
    </xf>
    <xf numFmtId="0" fontId="8" fillId="13" borderId="50" xfId="0" applyFont="1" applyFill="1" applyBorder="1" applyAlignment="1" applyProtection="1">
      <alignment horizontal="center" vertical="center" wrapText="1"/>
    </xf>
    <xf numFmtId="0" fontId="8" fillId="13" borderId="31" xfId="0" applyFont="1" applyFill="1" applyBorder="1" applyAlignment="1" applyProtection="1">
      <alignment horizontal="center" vertical="center" wrapText="1"/>
    </xf>
    <xf numFmtId="0" fontId="8" fillId="13" borderId="51" xfId="0" applyFont="1" applyFill="1" applyBorder="1" applyAlignment="1" applyProtection="1">
      <alignment horizontal="center" vertical="center" wrapText="1"/>
    </xf>
    <xf numFmtId="0" fontId="8" fillId="2" borderId="52" xfId="0" applyFont="1" applyFill="1" applyBorder="1" applyAlignment="1" applyProtection="1">
      <alignment horizontal="center" vertical="center" wrapText="1"/>
    </xf>
    <xf numFmtId="0" fontId="8" fillId="2" borderId="53" xfId="0" applyFont="1" applyFill="1" applyBorder="1" applyAlignment="1" applyProtection="1">
      <alignment horizontal="center" vertical="center" wrapText="1"/>
    </xf>
    <xf numFmtId="0" fontId="8" fillId="2" borderId="54" xfId="0" applyFont="1" applyFill="1" applyBorder="1" applyAlignment="1" applyProtection="1">
      <alignment horizontal="center" vertical="center" wrapText="1"/>
    </xf>
    <xf numFmtId="0" fontId="66" fillId="0" borderId="0" xfId="0" applyFont="1" applyFill="1" applyBorder="1" applyAlignment="1" applyProtection="1">
      <alignment horizontal="center" vertical="top" wrapText="1"/>
    </xf>
    <xf numFmtId="0" fontId="66" fillId="0" borderId="0" xfId="0" applyFont="1" applyBorder="1" applyAlignment="1" applyProtection="1">
      <alignment horizontal="center" vertical="top" wrapText="1"/>
    </xf>
    <xf numFmtId="0" fontId="0" fillId="0" borderId="0" xfId="0" applyBorder="1" applyAlignment="1" applyProtection="1">
      <alignment vertical="top" wrapText="1"/>
    </xf>
    <xf numFmtId="0" fontId="11" fillId="5" borderId="5"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xf>
    <xf numFmtId="0" fontId="11" fillId="0" borderId="18" xfId="0" applyFont="1" applyBorder="1" applyAlignment="1" applyProtection="1">
      <alignment horizontal="center" vertical="center" wrapText="1"/>
    </xf>
    <xf numFmtId="0" fontId="0" fillId="5" borderId="14" xfId="0" applyFill="1" applyBorder="1" applyAlignment="1" applyProtection="1">
      <alignment horizontal="left" vertical="top" wrapText="1"/>
      <protection locked="0"/>
    </xf>
    <xf numFmtId="164" fontId="0" fillId="5" borderId="14" xfId="0" applyNumberFormat="1" applyFill="1" applyBorder="1" applyAlignment="1" applyProtection="1">
      <alignment horizontal="left" vertical="top"/>
      <protection locked="0"/>
    </xf>
    <xf numFmtId="165" fontId="0" fillId="5" borderId="14" xfId="0" applyNumberFormat="1" applyFill="1" applyBorder="1" applyAlignment="1" applyProtection="1">
      <alignment horizontal="left" vertical="top" wrapText="1"/>
      <protection locked="0"/>
    </xf>
    <xf numFmtId="0" fontId="11" fillId="5" borderId="14" xfId="0" applyFont="1" applyFill="1" applyBorder="1" applyAlignment="1" applyProtection="1">
      <alignment horizontal="left" vertical="top" wrapText="1"/>
      <protection locked="0"/>
    </xf>
    <xf numFmtId="164" fontId="11" fillId="5" borderId="14" xfId="0" applyNumberFormat="1" applyFont="1" applyFill="1" applyBorder="1" applyAlignment="1" applyProtection="1">
      <alignment horizontal="left" vertical="top"/>
      <protection locked="0"/>
    </xf>
    <xf numFmtId="165" fontId="11" fillId="5" borderId="14" xfId="0" applyNumberFormat="1" applyFont="1" applyFill="1" applyBorder="1" applyAlignment="1" applyProtection="1">
      <alignment horizontal="left" vertical="top" wrapText="1"/>
      <protection locked="0"/>
    </xf>
    <xf numFmtId="164" fontId="11" fillId="5" borderId="5" xfId="0" applyNumberFormat="1" applyFont="1" applyFill="1" applyBorder="1" applyAlignment="1" applyProtection="1">
      <alignment horizontal="left" vertical="top"/>
      <protection locked="0"/>
    </xf>
    <xf numFmtId="0" fontId="0" fillId="0" borderId="31" xfId="0" applyBorder="1" applyAlignment="1" applyProtection="1"/>
    <xf numFmtId="0" fontId="40" fillId="0" borderId="32" xfId="0" applyFont="1" applyBorder="1" applyAlignment="1" applyProtection="1">
      <alignment horizontal="left" vertical="top"/>
    </xf>
    <xf numFmtId="0" fontId="0" fillId="0" borderId="30" xfId="0" applyBorder="1" applyAlignment="1" applyProtection="1"/>
    <xf numFmtId="0" fontId="40" fillId="0" borderId="32" xfId="0" applyFont="1" applyBorder="1" applyAlignment="1" applyProtection="1">
      <alignment vertical="top"/>
    </xf>
    <xf numFmtId="0" fontId="11" fillId="5" borderId="14" xfId="0" applyFont="1" applyFill="1" applyBorder="1" applyAlignment="1" applyProtection="1">
      <alignment vertical="top" wrapText="1"/>
      <protection locked="0"/>
    </xf>
    <xf numFmtId="0" fontId="2"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12" fillId="0" borderId="37" xfId="0" applyFont="1" applyBorder="1" applyAlignment="1" applyProtection="1">
      <alignment horizontal="center" vertical="center" wrapText="1"/>
    </xf>
    <xf numFmtId="0" fontId="11" fillId="0" borderId="37" xfId="0" applyFont="1" applyBorder="1" applyAlignment="1" applyProtection="1">
      <alignment horizontal="center" vertical="center" wrapText="1"/>
    </xf>
    <xf numFmtId="0" fontId="12" fillId="0" borderId="17" xfId="0" applyFont="1" applyBorder="1" applyAlignment="1" applyProtection="1">
      <alignment horizontal="center" vertical="center" wrapText="1"/>
    </xf>
    <xf numFmtId="0" fontId="11" fillId="5" borderId="2" xfId="0" applyFont="1" applyFill="1" applyBorder="1" applyAlignment="1" applyProtection="1">
      <alignment horizontal="left" vertical="top" wrapText="1"/>
      <protection locked="0"/>
    </xf>
    <xf numFmtId="0" fontId="11" fillId="5" borderId="3" xfId="0" applyFont="1" applyFill="1" applyBorder="1" applyAlignment="1" applyProtection="1">
      <alignment horizontal="left" vertical="top" wrapText="1"/>
      <protection locked="0"/>
    </xf>
    <xf numFmtId="0" fontId="11" fillId="5" borderId="4" xfId="0" applyFont="1" applyFill="1" applyBorder="1" applyAlignment="1" applyProtection="1">
      <alignment horizontal="left" vertical="top" wrapText="1"/>
      <protection locked="0"/>
    </xf>
    <xf numFmtId="0" fontId="11" fillId="5" borderId="6" xfId="0" applyFont="1" applyFill="1" applyBorder="1" applyAlignment="1" applyProtection="1">
      <alignment horizontal="left" vertical="top" wrapText="1"/>
      <protection locked="0"/>
    </xf>
    <xf numFmtId="0" fontId="11" fillId="5" borderId="9" xfId="0" applyFont="1" applyFill="1" applyBorder="1" applyAlignment="1" applyProtection="1">
      <alignment horizontal="left" vertical="top" wrapText="1"/>
      <protection locked="0"/>
    </xf>
    <xf numFmtId="0" fontId="11" fillId="5" borderId="7" xfId="0" applyFont="1" applyFill="1" applyBorder="1" applyAlignment="1" applyProtection="1">
      <alignment horizontal="left" vertical="top" wrapText="1"/>
      <protection locked="0"/>
    </xf>
    <xf numFmtId="0" fontId="11" fillId="5" borderId="0" xfId="0" applyFont="1" applyFill="1" applyBorder="1" applyAlignment="1" applyProtection="1">
      <alignment horizontal="left" vertical="top" wrapText="1"/>
      <protection locked="0"/>
    </xf>
    <xf numFmtId="0" fontId="11" fillId="5" borderId="1" xfId="0" applyFont="1" applyFill="1" applyBorder="1" applyAlignment="1" applyProtection="1">
      <alignment horizontal="left" vertical="top" wrapText="1"/>
      <protection locked="0"/>
    </xf>
    <xf numFmtId="0" fontId="11" fillId="5" borderId="10" xfId="0" applyFont="1" applyFill="1" applyBorder="1" applyAlignment="1" applyProtection="1">
      <alignment horizontal="left" vertical="top" wrapText="1"/>
      <protection locked="0"/>
    </xf>
    <xf numFmtId="0" fontId="11" fillId="5" borderId="11" xfId="0" applyFont="1" applyFill="1" applyBorder="1" applyAlignment="1" applyProtection="1">
      <alignment horizontal="left" vertical="top" wrapText="1"/>
      <protection locked="0"/>
    </xf>
    <xf numFmtId="0" fontId="11" fillId="5" borderId="12" xfId="0" applyFont="1" applyFill="1" applyBorder="1" applyAlignment="1" applyProtection="1">
      <alignment horizontal="left" vertical="top" wrapText="1"/>
      <protection locked="0"/>
    </xf>
    <xf numFmtId="0" fontId="0" fillId="5" borderId="3"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9" fillId="0" borderId="0" xfId="0" applyFont="1" applyAlignment="1" applyProtection="1">
      <alignment horizontal="left" vertical="top" wrapText="1" indent="4"/>
    </xf>
    <xf numFmtId="0" fontId="9" fillId="0" borderId="0" xfId="0" applyFont="1" applyAlignment="1" applyProtection="1">
      <alignment horizontal="left" indent="4"/>
    </xf>
    <xf numFmtId="0" fontId="2" fillId="0" borderId="0" xfId="0" applyFont="1" applyAlignment="1" applyProtection="1">
      <alignment horizontal="center"/>
    </xf>
    <xf numFmtId="0" fontId="46" fillId="0" borderId="0" xfId="0" quotePrefix="1" applyFont="1" applyFill="1" applyBorder="1" applyAlignment="1" applyProtection="1">
      <alignment horizontal="left" vertical="top" wrapText="1"/>
    </xf>
    <xf numFmtId="0" fontId="43" fillId="0" borderId="0" xfId="0" applyFont="1" applyAlignment="1" applyProtection="1">
      <alignment horizontal="left" vertical="top" wrapText="1"/>
    </xf>
    <xf numFmtId="0" fontId="67" fillId="5" borderId="2" xfId="0" applyFont="1" applyFill="1" applyBorder="1" applyAlignment="1" applyProtection="1">
      <alignment horizontal="left" vertical="center" wrapText="1" indent="2"/>
      <protection locked="0"/>
    </xf>
    <xf numFmtId="0" fontId="67" fillId="5" borderId="4" xfId="0" applyFont="1" applyFill="1" applyBorder="1" applyAlignment="1" applyProtection="1">
      <alignment horizontal="left" vertical="center" wrapText="1" indent="2"/>
      <protection locked="0"/>
    </xf>
    <xf numFmtId="0" fontId="1" fillId="20" borderId="30" xfId="0" applyFont="1" applyFill="1" applyBorder="1" applyAlignment="1" applyProtection="1">
      <alignment horizontal="left" vertical="center" wrapText="1" indent="2"/>
      <protection locked="0"/>
    </xf>
    <xf numFmtId="9" fontId="1" fillId="0" borderId="46" xfId="0" applyNumberFormat="1" applyFont="1" applyFill="1" applyBorder="1" applyAlignment="1" applyProtection="1">
      <alignment horizontal="left" vertical="center" wrapText="1" indent="2"/>
    </xf>
    <xf numFmtId="9" fontId="1" fillId="0" borderId="29" xfId="0" applyNumberFormat="1" applyFont="1" applyFill="1" applyBorder="1" applyAlignment="1" applyProtection="1">
      <alignment horizontal="left" vertical="center" wrapText="1" indent="2"/>
    </xf>
    <xf numFmtId="0" fontId="0" fillId="0" borderId="60" xfId="0" applyBorder="1" applyAlignment="1" applyProtection="1"/>
    <xf numFmtId="0" fontId="0" fillId="0" borderId="6" xfId="0" applyBorder="1" applyAlignment="1" applyProtection="1"/>
    <xf numFmtId="0" fontId="1" fillId="0" borderId="0" xfId="0" applyFont="1" applyFill="1" applyAlignment="1" applyProtection="1">
      <alignment horizontal="left" vertical="top" wrapText="1"/>
    </xf>
    <xf numFmtId="0" fontId="12" fillId="0" borderId="0" xfId="0" applyFont="1" applyFill="1" applyAlignment="1" applyProtection="1">
      <alignment horizontal="left" vertical="top" wrapText="1"/>
    </xf>
    <xf numFmtId="0" fontId="12" fillId="0" borderId="26" xfId="0" applyFont="1" applyBorder="1" applyAlignment="1" applyProtection="1">
      <alignment horizontal="center" vertical="center" wrapText="1"/>
    </xf>
    <xf numFmtId="0" fontId="11" fillId="0" borderId="26" xfId="0" applyFont="1" applyBorder="1" applyAlignment="1" applyProtection="1">
      <alignment horizontal="center" vertical="center" wrapText="1"/>
    </xf>
    <xf numFmtId="0" fontId="12" fillId="0" borderId="0" xfId="0" applyFont="1" applyAlignment="1" applyProtection="1">
      <alignment horizontal="center"/>
    </xf>
    <xf numFmtId="1" fontId="2" fillId="3" borderId="21" xfId="0" applyNumberFormat="1" applyFont="1" applyFill="1" applyBorder="1" applyAlignment="1" applyProtection="1">
      <alignment horizontal="right" vertical="center" wrapText="1" indent="1"/>
    </xf>
    <xf numFmtId="0" fontId="2" fillId="3" borderId="22" xfId="0" applyFont="1" applyFill="1" applyBorder="1" applyAlignment="1" applyProtection="1">
      <alignment horizontal="right" vertical="center" wrapText="1" indent="1"/>
    </xf>
    <xf numFmtId="0" fontId="2" fillId="3" borderId="23" xfId="0" applyFont="1" applyFill="1" applyBorder="1" applyAlignment="1" applyProtection="1">
      <alignment horizontal="right" vertical="center" wrapText="1" indent="1"/>
    </xf>
    <xf numFmtId="1" fontId="2" fillId="7" borderId="21" xfId="0" applyNumberFormat="1" applyFont="1" applyFill="1" applyBorder="1" applyAlignment="1" applyProtection="1">
      <alignment horizontal="right" vertical="center" wrapText="1" indent="1"/>
    </xf>
    <xf numFmtId="0" fontId="2" fillId="7" borderId="22" xfId="0" applyFont="1" applyFill="1" applyBorder="1" applyAlignment="1" applyProtection="1">
      <alignment horizontal="right" vertical="center" wrapText="1" indent="1"/>
    </xf>
    <xf numFmtId="0" fontId="2" fillId="7" borderId="23" xfId="0" applyFont="1" applyFill="1" applyBorder="1" applyAlignment="1" applyProtection="1">
      <alignment horizontal="right" vertical="center" wrapText="1" indent="1"/>
    </xf>
    <xf numFmtId="164" fontId="8" fillId="7" borderId="24" xfId="0" applyNumberFormat="1" applyFont="1" applyFill="1" applyBorder="1" applyAlignment="1" applyProtection="1">
      <alignment horizontal="center" vertical="center"/>
    </xf>
    <xf numFmtId="164" fontId="8" fillId="7" borderId="25" xfId="0" applyNumberFormat="1" applyFont="1" applyFill="1" applyBorder="1" applyAlignment="1" applyProtection="1">
      <alignment horizontal="center" vertical="center"/>
    </xf>
    <xf numFmtId="164" fontId="8" fillId="3" borderId="24" xfId="0" applyNumberFormat="1" applyFont="1" applyFill="1" applyBorder="1" applyAlignment="1" applyProtection="1">
      <alignment horizontal="center" vertical="center"/>
    </xf>
    <xf numFmtId="164" fontId="8" fillId="3" borderId="25" xfId="0" applyNumberFormat="1" applyFont="1" applyFill="1" applyBorder="1" applyAlignment="1" applyProtection="1">
      <alignment horizontal="center" vertical="center"/>
    </xf>
    <xf numFmtId="164" fontId="82" fillId="0" borderId="21" xfId="0" applyNumberFormat="1" applyFont="1" applyFill="1" applyBorder="1" applyAlignment="1" applyProtection="1">
      <alignment horizontal="center" vertical="center"/>
    </xf>
    <xf numFmtId="164" fontId="8" fillId="0" borderId="65" xfId="0" applyNumberFormat="1" applyFont="1" applyBorder="1" applyAlignment="1" applyProtection="1">
      <alignment horizontal="center" vertical="center"/>
    </xf>
    <xf numFmtId="165" fontId="86" fillId="21" borderId="66" xfId="0" applyNumberFormat="1" applyFont="1" applyFill="1" applyBorder="1" applyAlignment="1" applyProtection="1">
      <alignment horizontal="center" vertical="center" wrapText="1"/>
    </xf>
    <xf numFmtId="0" fontId="13" fillId="21" borderId="67" xfId="0" applyFont="1" applyFill="1" applyBorder="1" applyAlignment="1" applyProtection="1">
      <alignment horizontal="center" vertical="center" wrapText="1"/>
    </xf>
    <xf numFmtId="164" fontId="11" fillId="5" borderId="13" xfId="0" applyNumberFormat="1" applyFont="1" applyFill="1" applyBorder="1" applyAlignment="1" applyProtection="1">
      <alignment horizontal="left" vertical="top"/>
      <protection locked="0"/>
    </xf>
    <xf numFmtId="1" fontId="2" fillId="6" borderId="21" xfId="0" applyNumberFormat="1" applyFont="1" applyFill="1" applyBorder="1" applyAlignment="1" applyProtection="1">
      <alignment horizontal="right" vertical="center" wrapText="1" indent="1"/>
    </xf>
    <xf numFmtId="0" fontId="2" fillId="6" borderId="22" xfId="0" applyFont="1" applyFill="1" applyBorder="1" applyAlignment="1" applyProtection="1">
      <alignment horizontal="right" vertical="center" wrapText="1" indent="1"/>
    </xf>
    <xf numFmtId="0" fontId="2" fillId="6" borderId="23" xfId="0" applyFont="1" applyFill="1" applyBorder="1" applyAlignment="1" applyProtection="1">
      <alignment horizontal="right" vertical="center" wrapText="1" indent="1"/>
    </xf>
    <xf numFmtId="164" fontId="8" fillId="6" borderId="24" xfId="0" applyNumberFormat="1" applyFont="1" applyFill="1" applyBorder="1" applyAlignment="1" applyProtection="1">
      <alignment horizontal="center" vertical="center"/>
    </xf>
    <xf numFmtId="164" fontId="8" fillId="6" borderId="25" xfId="0" applyNumberFormat="1" applyFont="1" applyFill="1" applyBorder="1" applyAlignment="1" applyProtection="1">
      <alignment horizontal="center" vertical="center"/>
    </xf>
    <xf numFmtId="0" fontId="1" fillId="0" borderId="0" xfId="0" applyFont="1" applyFill="1" applyAlignment="1" applyProtection="1">
      <alignment horizontal="left" wrapText="1"/>
    </xf>
    <xf numFmtId="0" fontId="12" fillId="0" borderId="0" xfId="0" applyFont="1" applyFill="1" applyAlignment="1" applyProtection="1">
      <alignment horizontal="left" wrapText="1"/>
    </xf>
    <xf numFmtId="0" fontId="101" fillId="0" borderId="6" xfId="0" applyFont="1" applyFill="1" applyBorder="1" applyAlignment="1" applyProtection="1">
      <alignment horizontal="center" vertical="center" wrapText="1"/>
    </xf>
    <xf numFmtId="0" fontId="30" fillId="0" borderId="6" xfId="0" applyFont="1" applyBorder="1" applyAlignment="1" applyProtection="1">
      <alignment horizontal="center" wrapText="1"/>
    </xf>
    <xf numFmtId="0" fontId="1" fillId="0" borderId="0" xfId="0" applyFont="1" applyAlignment="1" applyProtection="1">
      <alignment horizontal="right" vertical="center"/>
    </xf>
    <xf numFmtId="0" fontId="12" fillId="0" borderId="32" xfId="0" applyFont="1" applyBorder="1" applyAlignment="1" applyProtection="1">
      <alignment horizontal="left" wrapText="1"/>
    </xf>
    <xf numFmtId="0" fontId="0" fillId="0" borderId="32" xfId="0" applyBorder="1" applyAlignment="1" applyProtection="1">
      <alignment horizontal="left" wrapText="1"/>
    </xf>
    <xf numFmtId="0" fontId="88" fillId="0" borderId="31" xfId="0" applyFont="1" applyBorder="1" applyAlignment="1" applyProtection="1">
      <alignment horizontal="center"/>
    </xf>
    <xf numFmtId="0" fontId="88" fillId="0" borderId="31" xfId="0" applyFont="1" applyBorder="1" applyAlignment="1" applyProtection="1">
      <alignment horizontal="left"/>
    </xf>
    <xf numFmtId="0" fontId="12" fillId="0" borderId="31" xfId="0" applyFont="1" applyFill="1" applyBorder="1" applyAlignment="1" applyProtection="1">
      <alignment horizontal="left" wrapText="1" indent="1"/>
    </xf>
    <xf numFmtId="0" fontId="11" fillId="0" borderId="31" xfId="0" applyFont="1" applyBorder="1" applyAlignment="1" applyProtection="1">
      <alignment horizontal="left" wrapText="1" indent="1"/>
    </xf>
    <xf numFmtId="0" fontId="88" fillId="0" borderId="47" xfId="0" applyFont="1" applyBorder="1" applyAlignment="1" applyProtection="1">
      <alignment horizontal="left" vertical="top"/>
    </xf>
    <xf numFmtId="0" fontId="88" fillId="0" borderId="32" xfId="0" applyFont="1" applyBorder="1" applyAlignment="1" applyProtection="1">
      <alignment horizontal="left" vertical="top"/>
    </xf>
    <xf numFmtId="0" fontId="12" fillId="0" borderId="44" xfId="0" applyFont="1" applyFill="1" applyBorder="1" applyAlignment="1" applyProtection="1">
      <alignment horizontal="right" vertical="center" wrapText="1" indent="1"/>
    </xf>
    <xf numFmtId="0" fontId="11" fillId="0" borderId="45" xfId="0" applyFont="1" applyFill="1" applyBorder="1" applyAlignment="1" applyProtection="1">
      <alignment horizontal="right" vertical="center" wrapText="1" indent="1"/>
    </xf>
    <xf numFmtId="0" fontId="12" fillId="0" borderId="44" xfId="0" applyFont="1" applyFill="1" applyBorder="1" applyAlignment="1" applyProtection="1">
      <alignment horizontal="right" vertical="top" wrapText="1" indent="1"/>
    </xf>
    <xf numFmtId="0" fontId="11" fillId="0" borderId="45" xfId="0" applyFont="1" applyFill="1" applyBorder="1" applyAlignment="1" applyProtection="1">
      <alignment horizontal="right" vertical="top" wrapText="1" indent="1"/>
    </xf>
    <xf numFmtId="0" fontId="86" fillId="0" borderId="44" xfId="0" applyFont="1" applyFill="1" applyBorder="1" applyAlignment="1" applyProtection="1">
      <alignment horizontal="right" vertical="center" wrapText="1"/>
    </xf>
    <xf numFmtId="0" fontId="91" fillId="0" borderId="45" xfId="0" applyFont="1" applyFill="1" applyBorder="1" applyAlignment="1" applyProtection="1">
      <alignment horizontal="right" vertical="center" wrapText="1"/>
    </xf>
    <xf numFmtId="0" fontId="92" fillId="0" borderId="44" xfId="0" applyFont="1" applyFill="1" applyBorder="1" applyAlignment="1" applyProtection="1">
      <alignment horizontal="right" vertical="center" wrapText="1"/>
    </xf>
    <xf numFmtId="0" fontId="25" fillId="0" borderId="45" xfId="0" applyFont="1" applyFill="1" applyBorder="1" applyAlignment="1" applyProtection="1">
      <alignment horizontal="right" vertical="center" wrapText="1"/>
    </xf>
    <xf numFmtId="0" fontId="0" fillId="5" borderId="2" xfId="0" applyFill="1" applyBorder="1" applyAlignment="1" applyProtection="1">
      <alignment horizontal="left" vertical="center" wrapText="1"/>
      <protection locked="0"/>
    </xf>
    <xf numFmtId="0" fontId="0" fillId="5" borderId="3" xfId="0" applyFill="1" applyBorder="1" applyAlignment="1" applyProtection="1">
      <alignment horizontal="left" vertical="center" wrapText="1"/>
      <protection locked="0"/>
    </xf>
    <xf numFmtId="0" fontId="0" fillId="5" borderId="4" xfId="0" applyFill="1" applyBorder="1" applyAlignment="1" applyProtection="1">
      <alignment horizontal="left" vertical="center" wrapText="1"/>
      <protection locked="0"/>
    </xf>
    <xf numFmtId="0" fontId="1" fillId="5" borderId="2" xfId="0" applyFont="1" applyFill="1" applyBorder="1" applyAlignment="1" applyProtection="1">
      <alignment horizontal="left" vertical="center" wrapText="1"/>
      <protection locked="0"/>
    </xf>
    <xf numFmtId="0" fontId="32" fillId="0" borderId="0" xfId="0" applyFont="1" applyAlignment="1" applyProtection="1">
      <alignment horizontal="right" vertical="center"/>
    </xf>
    <xf numFmtId="0" fontId="33" fillId="0" borderId="0" xfId="0" applyFont="1" applyAlignment="1" applyProtection="1">
      <alignment horizontal="right" vertical="center"/>
    </xf>
    <xf numFmtId="0" fontId="33" fillId="0" borderId="1" xfId="0" applyFont="1" applyBorder="1" applyAlignment="1" applyProtection="1">
      <alignment horizontal="right" vertical="center"/>
    </xf>
    <xf numFmtId="0" fontId="66" fillId="0" borderId="0" xfId="0" applyFont="1" applyAlignment="1" applyProtection="1">
      <alignment horizontal="center" vertical="center"/>
    </xf>
    <xf numFmtId="0" fontId="83" fillId="0" borderId="0" xfId="0" applyFont="1" applyAlignment="1" applyProtection="1">
      <alignment horizontal="center"/>
    </xf>
    <xf numFmtId="0" fontId="1" fillId="22" borderId="2" xfId="0" applyFont="1" applyFill="1" applyBorder="1" applyAlignment="1" applyProtection="1">
      <alignment horizontal="center" vertical="center" wrapText="1"/>
    </xf>
    <xf numFmtId="0" fontId="1" fillId="22" borderId="3" xfId="0" applyFont="1" applyFill="1" applyBorder="1" applyAlignment="1" applyProtection="1">
      <alignment horizontal="center" vertical="center" wrapText="1"/>
    </xf>
    <xf numFmtId="0" fontId="1" fillId="22" borderId="4" xfId="0" applyFont="1" applyFill="1" applyBorder="1" applyAlignment="1" applyProtection="1">
      <alignment horizontal="center" vertical="center" wrapText="1"/>
    </xf>
    <xf numFmtId="164" fontId="68" fillId="19" borderId="56" xfId="0" applyNumberFormat="1" applyFont="1" applyFill="1" applyBorder="1" applyAlignment="1" applyProtection="1">
      <alignment horizontal="center" vertical="center" wrapText="1"/>
    </xf>
    <xf numFmtId="0" fontId="0" fillId="19" borderId="57" xfId="0" applyFill="1" applyBorder="1" applyAlignment="1" applyProtection="1">
      <alignment horizontal="center" vertical="center"/>
    </xf>
    <xf numFmtId="0" fontId="0" fillId="19" borderId="58" xfId="0" applyFill="1" applyBorder="1" applyAlignment="1" applyProtection="1">
      <alignment horizontal="center" vertical="center"/>
    </xf>
    <xf numFmtId="0" fontId="1" fillId="12" borderId="8" xfId="0" applyFont="1" applyFill="1" applyBorder="1" applyAlignment="1" applyProtection="1">
      <alignment horizontal="center" vertical="center" wrapText="1"/>
    </xf>
    <xf numFmtId="0" fontId="1" fillId="12" borderId="6" xfId="0" applyFont="1" applyFill="1" applyBorder="1" applyAlignment="1" applyProtection="1">
      <alignment horizontal="center" vertical="center" wrapText="1"/>
    </xf>
    <xf numFmtId="0" fontId="1" fillId="12" borderId="9" xfId="0" applyFont="1" applyFill="1" applyBorder="1" applyAlignment="1" applyProtection="1">
      <alignment horizontal="center" vertical="center" wrapText="1"/>
    </xf>
    <xf numFmtId="0" fontId="1" fillId="12" borderId="10" xfId="0" applyFont="1" applyFill="1" applyBorder="1" applyAlignment="1" applyProtection="1">
      <alignment horizontal="center" vertical="center" wrapText="1"/>
    </xf>
    <xf numFmtId="0" fontId="1" fillId="12" borderId="11" xfId="0" applyFont="1" applyFill="1" applyBorder="1" applyAlignment="1" applyProtection="1">
      <alignment horizontal="center" vertical="center" wrapText="1"/>
    </xf>
    <xf numFmtId="0" fontId="1" fillId="12" borderId="12" xfId="0" applyFont="1" applyFill="1" applyBorder="1" applyAlignment="1" applyProtection="1">
      <alignment horizontal="center" vertical="center" wrapText="1"/>
    </xf>
    <xf numFmtId="0" fontId="2" fillId="0" borderId="0" xfId="0" applyFont="1" applyAlignment="1" applyProtection="1">
      <alignment horizontal="left" vertical="center" wrapText="1"/>
    </xf>
    <xf numFmtId="0" fontId="7" fillId="0" borderId="0" xfId="0" applyFont="1" applyAlignment="1" applyProtection="1">
      <alignment horizontal="left" vertical="center" wrapText="1"/>
    </xf>
    <xf numFmtId="0" fontId="0" fillId="0" borderId="27" xfId="0" applyFill="1" applyBorder="1" applyAlignment="1" applyProtection="1">
      <alignment horizontal="left" vertical="center" wrapText="1"/>
    </xf>
    <xf numFmtId="0" fontId="0" fillId="0" borderId="28" xfId="0" applyFill="1" applyBorder="1" applyAlignment="1" applyProtection="1">
      <alignment horizontal="left" vertical="center" wrapText="1"/>
    </xf>
    <xf numFmtId="0" fontId="0" fillId="0" borderId="29" xfId="0" applyFill="1" applyBorder="1" applyAlignment="1" applyProtection="1">
      <alignment horizontal="left" vertical="center" wrapText="1"/>
    </xf>
    <xf numFmtId="0" fontId="67" fillId="0" borderId="0" xfId="0" applyFont="1" applyAlignment="1" applyProtection="1">
      <alignment horizontal="center"/>
    </xf>
    <xf numFmtId="0" fontId="90" fillId="0" borderId="0" xfId="0" applyFont="1" applyAlignment="1" applyProtection="1"/>
    <xf numFmtId="0" fontId="30" fillId="0" borderId="0" xfId="0" applyFont="1" applyAlignment="1" applyProtection="1">
      <alignment horizontal="right" vertical="center"/>
    </xf>
    <xf numFmtId="0" fontId="44" fillId="0" borderId="0" xfId="0" applyFont="1" applyAlignment="1" applyProtection="1">
      <alignment horizontal="right" vertical="center"/>
    </xf>
    <xf numFmtId="0" fontId="44" fillId="0" borderId="1" xfId="0" applyFont="1" applyBorder="1" applyAlignment="1" applyProtection="1">
      <alignment horizontal="right" vertical="center"/>
    </xf>
    <xf numFmtId="0" fontId="31" fillId="0" borderId="0" xfId="0" applyFont="1" applyAlignment="1" applyProtection="1">
      <alignment horizontal="right" vertical="top" wrapText="1"/>
    </xf>
    <xf numFmtId="0" fontId="1" fillId="0" borderId="0" xfId="0" applyFont="1" applyAlignment="1" applyProtection="1">
      <alignment horizontal="center" vertical="center"/>
    </xf>
    <xf numFmtId="0" fontId="35" fillId="0" borderId="0" xfId="0" applyFont="1" applyAlignment="1" applyProtection="1">
      <alignment horizontal="center" vertical="center"/>
    </xf>
    <xf numFmtId="0" fontId="34" fillId="0" borderId="0" xfId="0" applyFont="1" applyAlignment="1" applyProtection="1">
      <alignment horizontal="center" vertical="center"/>
    </xf>
    <xf numFmtId="169" fontId="57" fillId="0" borderId="78" xfId="0" applyNumberFormat="1" applyFont="1" applyFill="1" applyBorder="1" applyAlignment="1">
      <alignment horizontal="center" vertical="center" wrapText="1"/>
    </xf>
    <xf numFmtId="0" fontId="44" fillId="0" borderId="78" xfId="0" applyFont="1" applyBorder="1" applyAlignment="1">
      <alignment horizontal="center" vertical="center" wrapText="1"/>
    </xf>
    <xf numFmtId="169" fontId="57" fillId="0" borderId="35" xfId="0" applyNumberFormat="1" applyFont="1" applyFill="1" applyBorder="1" applyAlignment="1">
      <alignment horizontal="center" vertical="center" wrapText="1"/>
    </xf>
    <xf numFmtId="0" fontId="44" fillId="0" borderId="70" xfId="0" applyFont="1" applyBorder="1" applyAlignment="1">
      <alignment horizontal="center" vertical="center" wrapText="1"/>
    </xf>
    <xf numFmtId="169" fontId="57" fillId="0" borderId="37" xfId="0" applyNumberFormat="1" applyFont="1" applyFill="1" applyBorder="1" applyAlignment="1">
      <alignment horizontal="center" vertical="center" wrapText="1"/>
    </xf>
    <xf numFmtId="0" fontId="44" fillId="0" borderId="37" xfId="0" applyFont="1" applyBorder="1" applyAlignment="1">
      <alignment horizontal="center" vertical="center" wrapText="1"/>
    </xf>
    <xf numFmtId="0" fontId="129" fillId="0" borderId="92" xfId="0" applyFont="1" applyFill="1" applyBorder="1" applyAlignment="1">
      <alignment horizontal="center" vertical="center" wrapText="1"/>
    </xf>
    <xf numFmtId="0" fontId="0" fillId="0" borderId="92" xfId="0" applyFill="1" applyBorder="1" applyAlignment="1">
      <alignment horizontal="center" wrapText="1"/>
    </xf>
    <xf numFmtId="0" fontId="115" fillId="0" borderId="30" xfId="3" applyFont="1" applyFill="1" applyBorder="1" applyAlignment="1" applyProtection="1">
      <alignment vertical="center" wrapText="1"/>
    </xf>
    <xf numFmtId="0" fontId="0" fillId="0" borderId="30" xfId="0" applyBorder="1" applyAlignment="1">
      <alignment vertical="center" wrapText="1"/>
    </xf>
    <xf numFmtId="0" fontId="44" fillId="0" borderId="35" xfId="0" applyFont="1" applyBorder="1" applyAlignment="1">
      <alignment horizontal="center" vertical="center" wrapText="1"/>
    </xf>
  </cellXfs>
  <cellStyles count="4">
    <cellStyle name="Comma" xfId="2" builtinId="3"/>
    <cellStyle name="Hyperlink" xfId="1" builtinId="8"/>
    <cellStyle name="Normal" xfId="0" builtinId="0"/>
    <cellStyle name="Normal 2" xfId="3" xr:uid="{337FE2DD-C20A-4A09-845F-2BF8C4976275}"/>
  </cellStyles>
  <dxfs count="17">
    <dxf>
      <fill>
        <patternFill>
          <bgColor theme="5" tint="0.59996337778862885"/>
        </patternFill>
      </fill>
    </dxf>
    <dxf>
      <fill>
        <patternFill>
          <bgColor theme="5" tint="0.59996337778862885"/>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ont>
        <strike/>
        <color theme="0"/>
      </font>
      <fill>
        <patternFill>
          <bgColor theme="0"/>
        </patternFill>
      </fill>
      <border>
        <left/>
        <right/>
        <top/>
        <bottom/>
        <vertical/>
        <horizontal/>
      </border>
    </dxf>
    <dxf>
      <font>
        <strike/>
        <color theme="0"/>
      </font>
      <fill>
        <patternFill>
          <bgColor theme="0"/>
        </patternFill>
      </fill>
      <border>
        <left/>
        <right/>
        <top/>
        <bottom/>
        <vertical/>
        <horizontal/>
      </border>
    </dxf>
    <dxf>
      <font>
        <strike/>
        <color theme="0"/>
      </font>
      <fill>
        <patternFill>
          <bgColor theme="0"/>
        </patternFill>
      </fill>
      <border>
        <left/>
        <right/>
        <top/>
        <bottom/>
        <vertical/>
        <horizontal/>
      </border>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s>
  <tableStyles count="0" defaultTableStyle="TableStyleMedium2" defaultPivotStyle="PivotStyleLight16"/>
  <colors>
    <mruColors>
      <color rgb="FFFFFF85"/>
      <color rgb="FFFFFF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221007</xdr:colOff>
      <xdr:row>0</xdr:row>
      <xdr:rowOff>342899</xdr:rowOff>
    </xdr:from>
    <xdr:to>
      <xdr:col>1</xdr:col>
      <xdr:colOff>428624</xdr:colOff>
      <xdr:row>3</xdr:row>
      <xdr:rowOff>142216</xdr:rowOff>
    </xdr:to>
    <xdr:pic>
      <xdr:nvPicPr>
        <xdr:cNvPr id="2" name="Picture 1">
          <a:extLst>
            <a:ext uri="{FF2B5EF4-FFF2-40B4-BE49-F238E27FC236}">
              <a16:creationId xmlns:a16="http://schemas.microsoft.com/office/drawing/2014/main" id="{28CAD29E-E95F-4C86-98FD-6F42DA8FE933}"/>
            </a:ext>
          </a:extLst>
        </xdr:cNvPr>
        <xdr:cNvPicPr>
          <a:picLocks noChangeAspect="1"/>
        </xdr:cNvPicPr>
      </xdr:nvPicPr>
      <xdr:blipFill>
        <a:blip xmlns:r="http://schemas.openxmlformats.org/officeDocument/2006/relationships" r:embed="rId1"/>
        <a:stretch>
          <a:fillRect/>
        </a:stretch>
      </xdr:blipFill>
      <xdr:spPr>
        <a:xfrm>
          <a:off x="221007" y="342899"/>
          <a:ext cx="836267" cy="828017"/>
        </a:xfrm>
        <a:prstGeom prst="rect">
          <a:avLst/>
        </a:prstGeom>
      </xdr:spPr>
    </xdr:pic>
    <xdr:clientData/>
  </xdr:twoCellAnchor>
  <xdr:twoCellAnchor editAs="oneCell">
    <xdr:from>
      <xdr:col>7</xdr:col>
      <xdr:colOff>400050</xdr:colOff>
      <xdr:row>1</xdr:row>
      <xdr:rowOff>19049</xdr:rowOff>
    </xdr:from>
    <xdr:to>
      <xdr:col>8</xdr:col>
      <xdr:colOff>847725</xdr:colOff>
      <xdr:row>3</xdr:row>
      <xdr:rowOff>95249</xdr:rowOff>
    </xdr:to>
    <xdr:pic>
      <xdr:nvPicPr>
        <xdr:cNvPr id="3" name="Picture 2">
          <a:extLst>
            <a:ext uri="{FF2B5EF4-FFF2-40B4-BE49-F238E27FC236}">
              <a16:creationId xmlns:a16="http://schemas.microsoft.com/office/drawing/2014/main" id="{384A9A37-ACDE-4ACE-BA4C-09D4AEDF268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33925" y="542924"/>
          <a:ext cx="1447800" cy="581025"/>
        </a:xfrm>
        <a:prstGeom prst="rect">
          <a:avLst/>
        </a:prstGeom>
        <a:noFill/>
      </xdr:spPr>
    </xdr:pic>
    <xdr:clientData/>
  </xdr:twoCellAnchor>
  <xdr:twoCellAnchor editAs="oneCell">
    <xdr:from>
      <xdr:col>0</xdr:col>
      <xdr:colOff>0</xdr:colOff>
      <xdr:row>36</xdr:row>
      <xdr:rowOff>114300</xdr:rowOff>
    </xdr:from>
    <xdr:to>
      <xdr:col>8</xdr:col>
      <xdr:colOff>191274</xdr:colOff>
      <xdr:row>36</xdr:row>
      <xdr:rowOff>1886197</xdr:rowOff>
    </xdr:to>
    <xdr:pic>
      <xdr:nvPicPr>
        <xdr:cNvPr id="8" name="Picture 7">
          <a:extLst>
            <a:ext uri="{FF2B5EF4-FFF2-40B4-BE49-F238E27FC236}">
              <a16:creationId xmlns:a16="http://schemas.microsoft.com/office/drawing/2014/main" id="{9DC4B27C-6123-4AD7-8E2E-A4E0226ABC24}"/>
            </a:ext>
          </a:extLst>
        </xdr:cNvPr>
        <xdr:cNvPicPr>
          <a:picLocks noChangeAspect="1"/>
        </xdr:cNvPicPr>
      </xdr:nvPicPr>
      <xdr:blipFill>
        <a:blip xmlns:r="http://schemas.openxmlformats.org/officeDocument/2006/relationships" r:embed="rId3"/>
        <a:stretch>
          <a:fillRect/>
        </a:stretch>
      </xdr:blipFill>
      <xdr:spPr>
        <a:xfrm>
          <a:off x="0" y="16754475"/>
          <a:ext cx="5544324" cy="17718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333375</xdr:colOff>
      <xdr:row>0</xdr:row>
      <xdr:rowOff>0</xdr:rowOff>
    </xdr:from>
    <xdr:to>
      <xdr:col>1</xdr:col>
      <xdr:colOff>424483</xdr:colOff>
      <xdr:row>3</xdr:row>
      <xdr:rowOff>85725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333375" y="0"/>
          <a:ext cx="643558" cy="600075"/>
        </a:xfrm>
        <a:prstGeom prst="rect">
          <a:avLst/>
        </a:prstGeom>
      </xdr:spPr>
    </xdr:pic>
    <xdr:clientData/>
  </xdr:twoCellAnchor>
  <xdr:twoCellAnchor editAs="oneCell">
    <xdr:from>
      <xdr:col>13</xdr:col>
      <xdr:colOff>171450</xdr:colOff>
      <xdr:row>0</xdr:row>
      <xdr:rowOff>95251</xdr:rowOff>
    </xdr:from>
    <xdr:to>
      <xdr:col>15</xdr:col>
      <xdr:colOff>457200</xdr:colOff>
      <xdr:row>3</xdr:row>
      <xdr:rowOff>66675</xdr:rowOff>
    </xdr:to>
    <xdr:pic>
      <xdr:nvPicPr>
        <xdr:cNvPr id="4" name="Pictur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48550" y="95251"/>
          <a:ext cx="1276350" cy="48577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1104900</xdr:colOff>
      <xdr:row>1</xdr:row>
      <xdr:rowOff>28575</xdr:rowOff>
    </xdr:from>
    <xdr:to>
      <xdr:col>7</xdr:col>
      <xdr:colOff>2295525</xdr:colOff>
      <xdr:row>3</xdr:row>
      <xdr:rowOff>161925</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0275" y="295275"/>
          <a:ext cx="1190625" cy="514350"/>
        </a:xfrm>
        <a:prstGeom prst="rect">
          <a:avLst/>
        </a:prstGeom>
        <a:noFill/>
      </xdr:spPr>
    </xdr:pic>
    <xdr:clientData/>
  </xdr:twoCellAnchor>
  <xdr:twoCellAnchor editAs="oneCell">
    <xdr:from>
      <xdr:col>1</xdr:col>
      <xdr:colOff>57151</xdr:colOff>
      <xdr:row>0</xdr:row>
      <xdr:rowOff>247650</xdr:rowOff>
    </xdr:from>
    <xdr:to>
      <xdr:col>2</xdr:col>
      <xdr:colOff>495301</xdr:colOff>
      <xdr:row>4</xdr:row>
      <xdr:rowOff>152400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428626" y="247650"/>
          <a:ext cx="742950" cy="742950"/>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area_calc_may2018_1" connectionId="2" xr16:uid="{7ADF36E5-CF72-467D-B9F5-5675E42AC7CA}"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area_calc_may2018_1" connectionId="1" xr16:uid="{8E8F00C9-CADE-4421-95DA-A9AD165B6C1C}" autoFormatId="16" applyNumberFormats="0" applyBorderFormats="0" applyFontFormats="0" applyPatternFormats="0"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area_calc_may2018_1" connectionId="3" xr16:uid="{65638B44-0870-466E-81E7-C6CB05404D7C}" autoFormatId="16" applyNumberFormats="0" applyBorderFormats="0" applyFontFormats="0" applyPatternFormats="0"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area_calc_may2018_1" connectionId="4" xr16:uid="{324EA3CD-9EAC-4642-BA54-2ABAED296A82}"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each@wi.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sltools.universalservice.org/portal-external/budgetLookup/" TargetMode="External"/><Relationship Id="rId1" Type="http://schemas.openxmlformats.org/officeDocument/2006/relationships/hyperlink" Target="https://sltools.universalservice.org/portal-external/budgetLookup/" TargetMode="External"/><Relationship Id="rId4" Type="http://schemas.openxmlformats.org/officeDocument/2006/relationships/queryTable" Target="../queryTables/queryTable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sltools.universalservice.org/portal-external/budgetLookup/" TargetMode="External"/><Relationship Id="rId1" Type="http://schemas.openxmlformats.org/officeDocument/2006/relationships/hyperlink" Target="https://sltools.universalservice.org/portal-external/budgetLookup/" TargetMode="External"/><Relationship Id="rId4" Type="http://schemas.openxmlformats.org/officeDocument/2006/relationships/queryTable" Target="../queryTables/queryTable1.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sltools.universalservice.org/portal-external/budgetLookup/" TargetMode="External"/><Relationship Id="rId1" Type="http://schemas.openxmlformats.org/officeDocument/2006/relationships/hyperlink" Target="https://sltools.universalservice.org/portal-external/budgetLookup/" TargetMode="External"/><Relationship Id="rId4" Type="http://schemas.openxmlformats.org/officeDocument/2006/relationships/queryTable" Target="../queryTables/queryTable2.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sltools.universalservice.org/portal-external/budgetLookup/" TargetMode="External"/><Relationship Id="rId1" Type="http://schemas.openxmlformats.org/officeDocument/2006/relationships/hyperlink" Target="https://sltools.universalservice.org/portal-external/budgetLookup/" TargetMode="External"/><Relationship Id="rId4" Type="http://schemas.openxmlformats.org/officeDocument/2006/relationships/queryTable" Target="../queryTables/queryTable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9DC9D-C4BC-472A-871B-747797C6D50A}">
  <sheetPr>
    <tabColor rgb="FFFFFF85"/>
  </sheetPr>
  <dimension ref="A1:L67"/>
  <sheetViews>
    <sheetView showGridLines="0" tabSelected="1" showWhiteSpace="0" zoomScaleNormal="100" workbookViewId="0">
      <selection sqref="A1:I1"/>
    </sheetView>
  </sheetViews>
  <sheetFormatPr defaultRowHeight="15" x14ac:dyDescent="0.25"/>
  <cols>
    <col min="1" max="1" width="9.42578125" style="2" customWidth="1"/>
    <col min="2" max="2" width="10.140625" style="2" customWidth="1"/>
    <col min="3" max="7" width="9.140625" style="2"/>
    <col min="8" max="8" width="15" style="2" customWidth="1"/>
    <col min="9" max="9" width="16.42578125" style="238" customWidth="1"/>
    <col min="10" max="10" width="9.140625" style="238"/>
    <col min="11" max="16384" width="9.140625" style="2"/>
  </cols>
  <sheetData>
    <row r="1" spans="1:9" ht="41.25" customHeight="1" x14ac:dyDescent="0.25">
      <c r="A1" s="671" t="s">
        <v>328</v>
      </c>
      <c r="B1" s="671"/>
      <c r="C1" s="671"/>
      <c r="D1" s="671"/>
      <c r="E1" s="671"/>
      <c r="F1" s="671"/>
      <c r="G1" s="671"/>
      <c r="H1" s="671"/>
      <c r="I1" s="671"/>
    </row>
    <row r="2" spans="1:9" ht="11.25" customHeight="1" x14ac:dyDescent="0.3">
      <c r="D2" s="3"/>
      <c r="E2" s="3"/>
      <c r="F2" s="3"/>
      <c r="G2" s="3"/>
      <c r="H2" s="3"/>
      <c r="I2" s="107"/>
    </row>
    <row r="3" spans="1:9" ht="28.5" x14ac:dyDescent="0.25">
      <c r="A3" s="672" t="s">
        <v>1251</v>
      </c>
      <c r="B3" s="672"/>
      <c r="C3" s="672"/>
      <c r="D3" s="672"/>
      <c r="E3" s="672"/>
      <c r="F3" s="672"/>
      <c r="G3" s="672"/>
      <c r="H3" s="672"/>
      <c r="I3" s="672"/>
    </row>
    <row r="4" spans="1:9" ht="26.25" customHeight="1" x14ac:dyDescent="0.3">
      <c r="C4" s="65"/>
      <c r="D4" s="4"/>
      <c r="E4" s="4"/>
      <c r="F4" s="4"/>
      <c r="G4" s="4"/>
      <c r="H4" s="4"/>
      <c r="I4" s="108"/>
    </row>
    <row r="5" spans="1:9" x14ac:dyDescent="0.25">
      <c r="A5" s="673" t="s">
        <v>1252</v>
      </c>
      <c r="B5" s="674"/>
      <c r="C5" s="674"/>
      <c r="D5" s="674"/>
      <c r="E5" s="674"/>
      <c r="F5" s="674"/>
      <c r="G5" s="674"/>
      <c r="H5" s="674"/>
      <c r="I5" s="674"/>
    </row>
    <row r="6" spans="1:9" x14ac:dyDescent="0.25">
      <c r="A6" s="674"/>
      <c r="B6" s="674"/>
      <c r="C6" s="674"/>
      <c r="D6" s="674"/>
      <c r="E6" s="674"/>
      <c r="F6" s="674"/>
      <c r="G6" s="674"/>
      <c r="H6" s="674"/>
      <c r="I6" s="674"/>
    </row>
    <row r="7" spans="1:9" ht="43.5" customHeight="1" x14ac:dyDescent="0.25">
      <c r="A7" s="674" t="s">
        <v>367</v>
      </c>
      <c r="B7" s="674"/>
      <c r="C7" s="674"/>
      <c r="D7" s="674"/>
      <c r="E7" s="674"/>
      <c r="F7" s="674"/>
      <c r="G7" s="674"/>
      <c r="H7" s="674"/>
      <c r="I7" s="674"/>
    </row>
    <row r="8" spans="1:9" ht="54.75" customHeight="1" x14ac:dyDescent="0.25">
      <c r="A8" s="674" t="s">
        <v>1619</v>
      </c>
      <c r="B8" s="674"/>
      <c r="C8" s="674"/>
      <c r="D8" s="674"/>
      <c r="E8" s="674"/>
      <c r="F8" s="674"/>
      <c r="G8" s="674"/>
      <c r="H8" s="674"/>
      <c r="I8" s="674"/>
    </row>
    <row r="9" spans="1:9" ht="13.5" customHeight="1" thickBot="1" x14ac:dyDescent="0.3">
      <c r="A9" s="204"/>
      <c r="B9" s="204"/>
      <c r="C9" s="204"/>
      <c r="D9" s="204"/>
      <c r="E9" s="204"/>
      <c r="F9" s="204"/>
      <c r="G9" s="204"/>
      <c r="H9" s="204"/>
      <c r="I9" s="205"/>
    </row>
    <row r="10" spans="1:9" ht="31.5" customHeight="1" thickBot="1" x14ac:dyDescent="0.3">
      <c r="A10" s="682" t="s">
        <v>1253</v>
      </c>
      <c r="B10" s="683"/>
      <c r="C10" s="683"/>
      <c r="D10" s="684"/>
      <c r="E10" s="684"/>
      <c r="F10" s="684"/>
      <c r="G10" s="684"/>
      <c r="H10" s="684"/>
      <c r="I10" s="685"/>
    </row>
    <row r="11" spans="1:9" ht="17.25" customHeight="1" x14ac:dyDescent="0.25">
      <c r="A11" s="197"/>
      <c r="B11" s="197"/>
      <c r="C11" s="197"/>
      <c r="D11" s="118"/>
      <c r="E11" s="118"/>
      <c r="F11" s="118"/>
      <c r="G11" s="118"/>
      <c r="H11" s="118"/>
      <c r="I11" s="118"/>
    </row>
    <row r="12" spans="1:9" ht="33.75" customHeight="1" x14ac:dyDescent="0.25">
      <c r="A12" s="673" t="s">
        <v>1316</v>
      </c>
      <c r="B12" s="686"/>
      <c r="C12" s="686"/>
      <c r="D12" s="686"/>
      <c r="E12" s="686"/>
      <c r="F12" s="686"/>
      <c r="G12" s="686"/>
      <c r="H12" s="686"/>
      <c r="I12" s="686"/>
    </row>
    <row r="13" spans="1:9" ht="28.5" customHeight="1" x14ac:dyDescent="0.25">
      <c r="A13" s="687" t="s">
        <v>1302</v>
      </c>
      <c r="B13" s="688"/>
      <c r="C13" s="688"/>
      <c r="D13" s="688"/>
      <c r="E13" s="688"/>
      <c r="F13" s="688"/>
      <c r="G13" s="688"/>
      <c r="H13" s="688"/>
      <c r="I13" s="688"/>
    </row>
    <row r="14" spans="1:9" ht="39" customHeight="1" x14ac:dyDescent="0.25">
      <c r="A14" s="675" t="s">
        <v>1604</v>
      </c>
      <c r="B14" s="676"/>
      <c r="C14" s="676"/>
      <c r="D14" s="676"/>
      <c r="E14" s="676"/>
      <c r="F14" s="676"/>
      <c r="G14" s="676"/>
      <c r="H14" s="676"/>
      <c r="I14" s="676"/>
    </row>
    <row r="15" spans="1:9" ht="25.5" customHeight="1" x14ac:dyDescent="0.25">
      <c r="A15" s="675" t="s">
        <v>1303</v>
      </c>
      <c r="B15" s="674"/>
      <c r="C15" s="674"/>
      <c r="D15" s="674"/>
      <c r="E15" s="674"/>
      <c r="F15" s="674"/>
      <c r="G15" s="674"/>
      <c r="H15" s="674"/>
      <c r="I15" s="674"/>
    </row>
    <row r="16" spans="1:9" ht="39" customHeight="1" x14ac:dyDescent="0.25">
      <c r="A16" s="675" t="s">
        <v>1317</v>
      </c>
      <c r="B16" s="674"/>
      <c r="C16" s="674"/>
      <c r="D16" s="674"/>
      <c r="E16" s="674"/>
      <c r="F16" s="674"/>
      <c r="G16" s="674"/>
      <c r="H16" s="674"/>
      <c r="I16" s="674"/>
    </row>
    <row r="17" spans="1:9" ht="24" customHeight="1" x14ac:dyDescent="0.25">
      <c r="A17" s="675" t="s">
        <v>1318</v>
      </c>
      <c r="B17" s="674"/>
      <c r="C17" s="674"/>
      <c r="D17" s="674"/>
      <c r="E17" s="674"/>
      <c r="F17" s="674"/>
      <c r="G17" s="674"/>
      <c r="H17" s="674"/>
      <c r="I17" s="674"/>
    </row>
    <row r="18" spans="1:9" ht="27" customHeight="1" x14ac:dyDescent="0.25">
      <c r="A18" s="675" t="s">
        <v>1304</v>
      </c>
      <c r="B18" s="675"/>
      <c r="C18" s="675"/>
      <c r="D18" s="675"/>
      <c r="E18" s="675"/>
      <c r="F18" s="675"/>
      <c r="G18" s="675"/>
      <c r="H18" s="675"/>
      <c r="I18" s="675"/>
    </row>
    <row r="19" spans="1:9" ht="21.75" customHeight="1" x14ac:dyDescent="0.25">
      <c r="A19" s="705" t="s">
        <v>1326</v>
      </c>
      <c r="B19" s="674"/>
      <c r="C19" s="674"/>
      <c r="D19" s="674"/>
      <c r="E19" s="674"/>
      <c r="F19" s="674"/>
      <c r="G19" s="674"/>
      <c r="H19" s="674"/>
      <c r="I19" s="674"/>
    </row>
    <row r="20" spans="1:9" ht="55.5" customHeight="1" x14ac:dyDescent="0.25">
      <c r="A20" s="695" t="s">
        <v>1605</v>
      </c>
      <c r="B20" s="696"/>
      <c r="C20" s="696"/>
      <c r="D20" s="696"/>
      <c r="E20" s="696"/>
      <c r="F20" s="696"/>
      <c r="G20" s="696"/>
      <c r="H20" s="696"/>
      <c r="I20" s="696"/>
    </row>
    <row r="21" spans="1:9" ht="60.75" customHeight="1" x14ac:dyDescent="0.25">
      <c r="A21" s="695" t="s">
        <v>1621</v>
      </c>
      <c r="B21" s="696"/>
      <c r="C21" s="696"/>
      <c r="D21" s="696"/>
      <c r="E21" s="696"/>
      <c r="F21" s="696"/>
      <c r="G21" s="696"/>
      <c r="H21" s="696"/>
      <c r="I21" s="696"/>
    </row>
    <row r="22" spans="1:9" ht="39.75" customHeight="1" x14ac:dyDescent="0.25">
      <c r="A22" s="715" t="s">
        <v>1319</v>
      </c>
      <c r="B22" s="715"/>
      <c r="C22" s="715"/>
      <c r="D22" s="715"/>
      <c r="E22" s="715"/>
      <c r="F22" s="715"/>
      <c r="G22" s="715"/>
      <c r="H22" s="715"/>
      <c r="I22" s="715"/>
    </row>
    <row r="23" spans="1:9" ht="44.25" customHeight="1" x14ac:dyDescent="0.25">
      <c r="A23" s="675" t="s">
        <v>1254</v>
      </c>
      <c r="B23" s="674"/>
      <c r="C23" s="674"/>
      <c r="D23" s="674"/>
      <c r="E23" s="674"/>
      <c r="F23" s="674"/>
      <c r="G23" s="674"/>
      <c r="H23" s="674"/>
      <c r="I23" s="674"/>
    </row>
    <row r="24" spans="1:9" ht="24.75" customHeight="1" x14ac:dyDescent="0.25">
      <c r="A24" s="233" t="s">
        <v>1281</v>
      </c>
      <c r="B24" s="209"/>
      <c r="C24" s="209"/>
      <c r="D24" s="209"/>
      <c r="E24" s="209"/>
      <c r="F24" s="209"/>
      <c r="G24" s="209"/>
      <c r="H24" s="209"/>
      <c r="I24" s="234"/>
    </row>
    <row r="25" spans="1:9" ht="24" customHeight="1" x14ac:dyDescent="0.25">
      <c r="A25" s="698" t="s">
        <v>1305</v>
      </c>
      <c r="B25" s="699"/>
      <c r="C25" s="699"/>
      <c r="D25" s="699"/>
      <c r="E25" s="699"/>
      <c r="F25" s="699"/>
      <c r="G25" s="699"/>
      <c r="H25" s="699"/>
      <c r="I25" s="699"/>
    </row>
    <row r="26" spans="1:9" ht="56.25" customHeight="1" x14ac:dyDescent="0.25">
      <c r="A26" s="697" t="s">
        <v>1609</v>
      </c>
      <c r="B26" s="696"/>
      <c r="C26" s="696"/>
      <c r="D26" s="696"/>
      <c r="E26" s="696"/>
      <c r="F26" s="696"/>
      <c r="G26" s="696"/>
      <c r="H26" s="696"/>
      <c r="I26" s="696"/>
    </row>
    <row r="27" spans="1:9" ht="54.75" customHeight="1" x14ac:dyDescent="0.25">
      <c r="A27" s="695" t="s">
        <v>1322</v>
      </c>
      <c r="B27" s="696"/>
      <c r="C27" s="696"/>
      <c r="D27" s="696"/>
      <c r="E27" s="696"/>
      <c r="F27" s="696"/>
      <c r="G27" s="696"/>
      <c r="H27" s="696"/>
      <c r="I27" s="696"/>
    </row>
    <row r="28" spans="1:9" ht="45" customHeight="1" x14ac:dyDescent="0.25">
      <c r="A28" s="236" t="s">
        <v>1306</v>
      </c>
      <c r="B28" s="695" t="s">
        <v>1617</v>
      </c>
      <c r="C28" s="696"/>
      <c r="D28" s="696"/>
      <c r="E28" s="696"/>
      <c r="F28" s="696"/>
      <c r="G28" s="696"/>
      <c r="H28" s="696"/>
      <c r="I28" s="696"/>
    </row>
    <row r="29" spans="1:9" ht="57.75" customHeight="1" x14ac:dyDescent="0.25">
      <c r="A29" s="209"/>
      <c r="B29" s="695" t="s">
        <v>1618</v>
      </c>
      <c r="C29" s="696"/>
      <c r="D29" s="696"/>
      <c r="E29" s="696"/>
      <c r="F29" s="696"/>
      <c r="G29" s="696"/>
      <c r="H29" s="696"/>
      <c r="I29" s="696"/>
    </row>
    <row r="30" spans="1:9" ht="66" customHeight="1" x14ac:dyDescent="0.25">
      <c r="A30" s="695" t="s">
        <v>1606</v>
      </c>
      <c r="B30" s="696"/>
      <c r="C30" s="696"/>
      <c r="D30" s="696"/>
      <c r="E30" s="696"/>
      <c r="F30" s="696"/>
      <c r="G30" s="696"/>
      <c r="H30" s="696"/>
      <c r="I30" s="696"/>
    </row>
    <row r="31" spans="1:9" ht="31.5" customHeight="1" x14ac:dyDescent="0.25">
      <c r="A31" s="235" t="s">
        <v>361</v>
      </c>
      <c r="B31" s="209"/>
      <c r="C31" s="209"/>
      <c r="D31" s="209"/>
      <c r="E31" s="209"/>
      <c r="F31" s="209"/>
      <c r="G31" s="209"/>
      <c r="H31" s="209"/>
      <c r="I31" s="234"/>
    </row>
    <row r="32" spans="1:9" ht="26.25" customHeight="1" x14ac:dyDescent="0.25">
      <c r="A32" s="697" t="s">
        <v>1307</v>
      </c>
      <c r="B32" s="696"/>
      <c r="C32" s="696"/>
      <c r="D32" s="696"/>
      <c r="E32" s="696"/>
      <c r="F32" s="696"/>
      <c r="G32" s="696"/>
      <c r="H32" s="696"/>
      <c r="I32" s="696"/>
    </row>
    <row r="33" spans="1:9" ht="54.75" customHeight="1" x14ac:dyDescent="0.25">
      <c r="A33" s="697" t="s">
        <v>1321</v>
      </c>
      <c r="B33" s="696"/>
      <c r="C33" s="696"/>
      <c r="D33" s="696"/>
      <c r="E33" s="696"/>
      <c r="F33" s="696"/>
      <c r="G33" s="696"/>
      <c r="H33" s="696"/>
      <c r="I33" s="696"/>
    </row>
    <row r="34" spans="1:9" ht="54" customHeight="1" x14ac:dyDescent="0.25">
      <c r="A34" s="695" t="s">
        <v>1261</v>
      </c>
      <c r="B34" s="696"/>
      <c r="C34" s="696"/>
      <c r="D34" s="696"/>
      <c r="E34" s="696"/>
      <c r="F34" s="696"/>
      <c r="G34" s="696"/>
      <c r="H34" s="696"/>
      <c r="I34" s="696"/>
    </row>
    <row r="35" spans="1:9" ht="72.75" customHeight="1" x14ac:dyDescent="0.25">
      <c r="A35" s="695" t="s">
        <v>1320</v>
      </c>
      <c r="B35" s="696"/>
      <c r="C35" s="696"/>
      <c r="D35" s="696"/>
      <c r="E35" s="696"/>
      <c r="F35" s="696"/>
      <c r="G35" s="696"/>
      <c r="H35" s="696"/>
      <c r="I35" s="696"/>
    </row>
    <row r="36" spans="1:9" ht="59.25" customHeight="1" x14ac:dyDescent="0.25">
      <c r="A36" s="711" t="s">
        <v>1331</v>
      </c>
      <c r="B36" s="712"/>
      <c r="C36" s="712"/>
      <c r="D36" s="712"/>
      <c r="E36" s="712"/>
      <c r="F36" s="712"/>
      <c r="G36" s="713"/>
      <c r="H36" s="713"/>
      <c r="I36" s="713"/>
    </row>
    <row r="37" spans="1:9" ht="159" customHeight="1" x14ac:dyDescent="0.25"/>
    <row r="38" spans="1:9" ht="94.5" customHeight="1" x14ac:dyDescent="0.25">
      <c r="A38" s="714" t="s">
        <v>1607</v>
      </c>
      <c r="B38" s="714"/>
      <c r="C38" s="714"/>
      <c r="D38" s="714"/>
      <c r="E38" s="714"/>
      <c r="F38" s="714"/>
      <c r="G38" s="714"/>
      <c r="H38" s="714"/>
      <c r="I38" s="714"/>
    </row>
    <row r="39" spans="1:9" ht="90.75" customHeight="1" x14ac:dyDescent="0.25">
      <c r="A39" s="675" t="s">
        <v>1620</v>
      </c>
      <c r="B39" s="675"/>
      <c r="C39" s="675"/>
      <c r="D39" s="675"/>
      <c r="E39" s="675"/>
      <c r="F39" s="675"/>
      <c r="G39" s="675"/>
      <c r="H39" s="675"/>
      <c r="I39" s="675"/>
    </row>
    <row r="40" spans="1:9" ht="46.5" customHeight="1" x14ac:dyDescent="0.25">
      <c r="A40" s="675" t="s">
        <v>1269</v>
      </c>
      <c r="B40" s="675"/>
      <c r="C40" s="675"/>
      <c r="D40" s="675"/>
      <c r="E40" s="675"/>
      <c r="F40" s="675"/>
      <c r="G40" s="675"/>
      <c r="H40" s="675"/>
      <c r="I40" s="675"/>
    </row>
    <row r="41" spans="1:9" ht="30.75" customHeight="1" x14ac:dyDescent="0.25">
      <c r="A41" s="675" t="s">
        <v>1308</v>
      </c>
      <c r="B41" s="675"/>
      <c r="C41" s="675"/>
      <c r="D41" s="675"/>
      <c r="E41" s="675"/>
      <c r="F41" s="675"/>
      <c r="G41" s="675"/>
      <c r="H41" s="675"/>
      <c r="I41" s="675"/>
    </row>
    <row r="42" spans="1:9" ht="53.25" customHeight="1" x14ac:dyDescent="0.25">
      <c r="A42" s="675" t="s">
        <v>1309</v>
      </c>
      <c r="B42" s="675"/>
      <c r="C42" s="675"/>
      <c r="D42" s="675"/>
      <c r="E42" s="675"/>
      <c r="F42" s="675"/>
      <c r="G42" s="675"/>
      <c r="H42" s="675"/>
      <c r="I42" s="675"/>
    </row>
    <row r="43" spans="1:9" ht="29.25" customHeight="1" x14ac:dyDescent="0.25">
      <c r="A43" s="700" t="s">
        <v>1255</v>
      </c>
      <c r="B43" s="700"/>
      <c r="C43" s="700"/>
      <c r="D43" s="700"/>
      <c r="E43" s="700"/>
      <c r="F43" s="700"/>
      <c r="G43" s="700"/>
      <c r="H43" s="700"/>
      <c r="I43" s="161"/>
    </row>
    <row r="44" spans="1:9" ht="39" customHeight="1" x14ac:dyDescent="0.25">
      <c r="A44" s="700" t="s">
        <v>1332</v>
      </c>
      <c r="B44" s="704"/>
      <c r="C44" s="704"/>
      <c r="D44" s="704"/>
      <c r="E44" s="704"/>
      <c r="F44" s="704"/>
      <c r="G44" s="704"/>
      <c r="H44" s="704"/>
      <c r="I44" s="161"/>
    </row>
    <row r="45" spans="1:9" ht="32.25" customHeight="1" x14ac:dyDescent="0.3">
      <c r="A45" s="689" t="s">
        <v>1262</v>
      </c>
      <c r="B45" s="690"/>
      <c r="C45" s="690"/>
      <c r="D45" s="690"/>
      <c r="E45" s="690"/>
      <c r="F45" s="690"/>
      <c r="G45" s="691"/>
      <c r="H45" s="205"/>
      <c r="I45" s="205"/>
    </row>
    <row r="46" spans="1:9" ht="27.75" customHeight="1" thickBot="1" x14ac:dyDescent="0.35">
      <c r="A46" s="206"/>
      <c r="B46" s="207"/>
      <c r="C46" s="207"/>
      <c r="D46" s="207"/>
      <c r="E46" s="207"/>
      <c r="F46" s="207"/>
      <c r="G46" s="208"/>
      <c r="H46" s="205"/>
      <c r="I46" s="205"/>
    </row>
    <row r="47" spans="1:9" ht="31.5" customHeight="1" thickBot="1" x14ac:dyDescent="0.3">
      <c r="A47" s="682" t="s">
        <v>1256</v>
      </c>
      <c r="B47" s="683"/>
      <c r="C47" s="683"/>
      <c r="D47" s="684"/>
      <c r="E47" s="684"/>
      <c r="F47" s="684"/>
      <c r="G47" s="684"/>
      <c r="H47" s="684"/>
      <c r="I47" s="685"/>
    </row>
    <row r="48" spans="1:9" ht="18.75" customHeight="1" x14ac:dyDescent="0.25">
      <c r="A48" s="109"/>
      <c r="B48" s="205"/>
      <c r="C48" s="205"/>
      <c r="D48" s="110"/>
      <c r="E48" s="110"/>
      <c r="F48" s="110"/>
      <c r="G48" s="110"/>
      <c r="H48" s="110"/>
      <c r="I48" s="110"/>
    </row>
    <row r="49" spans="1:12" s="214" customFormat="1" ht="54.75" customHeight="1" x14ac:dyDescent="0.25">
      <c r="A49" s="692" t="s">
        <v>1608</v>
      </c>
      <c r="B49" s="692"/>
      <c r="C49" s="692"/>
      <c r="D49" s="692"/>
      <c r="E49" s="692"/>
      <c r="F49" s="692"/>
      <c r="G49" s="692"/>
      <c r="H49" s="692"/>
      <c r="I49" s="692"/>
      <c r="J49" s="213"/>
    </row>
    <row r="50" spans="1:12" ht="61.5" customHeight="1" x14ac:dyDescent="0.25">
      <c r="A50" s="693" t="s">
        <v>1310</v>
      </c>
      <c r="B50" s="693"/>
      <c r="C50" s="693"/>
      <c r="D50" s="693"/>
      <c r="E50" s="693"/>
      <c r="F50" s="693"/>
      <c r="G50" s="693"/>
      <c r="H50" s="693"/>
      <c r="I50" s="693"/>
    </row>
    <row r="51" spans="1:12" ht="60.75" customHeight="1" x14ac:dyDescent="0.25">
      <c r="A51" s="694" t="s">
        <v>1268</v>
      </c>
      <c r="B51" s="694"/>
      <c r="C51" s="694"/>
      <c r="D51" s="694"/>
      <c r="E51" s="694"/>
      <c r="F51" s="694"/>
      <c r="G51" s="694"/>
      <c r="H51" s="694"/>
      <c r="I51" s="694"/>
    </row>
    <row r="52" spans="1:12" ht="26.25" customHeight="1" x14ac:dyDescent="0.25">
      <c r="A52" s="701" t="s">
        <v>1265</v>
      </c>
      <c r="B52" s="702"/>
      <c r="C52" s="702"/>
      <c r="D52" s="702"/>
      <c r="E52" s="702"/>
      <c r="F52" s="702"/>
      <c r="G52" s="702"/>
      <c r="H52" s="702"/>
      <c r="I52" s="702"/>
    </row>
    <row r="53" spans="1:12" ht="33.75" customHeight="1" x14ac:dyDescent="0.25">
      <c r="A53" s="703" t="s">
        <v>1257</v>
      </c>
      <c r="B53" s="703"/>
      <c r="C53" s="703"/>
      <c r="D53" s="703"/>
      <c r="E53" s="703"/>
      <c r="F53" s="703"/>
      <c r="G53" s="703"/>
      <c r="H53" s="703"/>
      <c r="I53" s="703"/>
    </row>
    <row r="54" spans="1:12" s="238" customFormat="1" ht="69.75" customHeight="1" thickBot="1" x14ac:dyDescent="0.3">
      <c r="A54" s="701" t="s">
        <v>1335</v>
      </c>
      <c r="B54" s="702"/>
      <c r="C54" s="702"/>
      <c r="D54" s="702"/>
      <c r="E54" s="702"/>
      <c r="F54" s="702"/>
      <c r="G54" s="702"/>
      <c r="H54" s="702"/>
      <c r="I54" s="702"/>
      <c r="K54" s="2"/>
      <c r="L54" s="2"/>
    </row>
    <row r="55" spans="1:12" s="238" customFormat="1" ht="31.5" customHeight="1" thickBot="1" x14ac:dyDescent="0.3">
      <c r="A55" s="682" t="s">
        <v>1312</v>
      </c>
      <c r="B55" s="683"/>
      <c r="C55" s="683"/>
      <c r="D55" s="684"/>
      <c r="E55" s="684"/>
      <c r="F55" s="684"/>
      <c r="G55" s="684"/>
      <c r="H55" s="684"/>
      <c r="I55" s="685"/>
      <c r="K55" s="2"/>
      <c r="L55" s="2"/>
    </row>
    <row r="56" spans="1:12" s="238" customFormat="1" ht="25.5" customHeight="1" x14ac:dyDescent="0.25">
      <c r="A56" s="708" t="s">
        <v>1314</v>
      </c>
      <c r="B56" s="708"/>
      <c r="C56" s="708"/>
      <c r="D56" s="708"/>
      <c r="E56" s="708"/>
      <c r="F56" s="708"/>
      <c r="G56" s="708"/>
      <c r="H56" s="708"/>
      <c r="I56" s="708"/>
      <c r="K56" s="2"/>
      <c r="L56" s="2"/>
    </row>
    <row r="57" spans="1:12" s="238" customFormat="1" ht="6.75" customHeight="1" x14ac:dyDescent="0.25">
      <c r="A57" s="708"/>
      <c r="B57" s="708"/>
      <c r="C57" s="708"/>
      <c r="D57" s="708"/>
      <c r="E57" s="708"/>
      <c r="F57" s="708"/>
      <c r="G57" s="708"/>
      <c r="H57" s="708"/>
      <c r="I57" s="708"/>
      <c r="K57" s="2"/>
      <c r="L57" s="2"/>
    </row>
    <row r="58" spans="1:12" s="238" customFormat="1" ht="22.5" customHeight="1" x14ac:dyDescent="0.25">
      <c r="A58" s="708" t="s">
        <v>1315</v>
      </c>
      <c r="B58" s="708"/>
      <c r="C58" s="708"/>
      <c r="D58" s="708"/>
      <c r="E58" s="708"/>
      <c r="F58" s="708"/>
      <c r="G58" s="708"/>
      <c r="H58" s="708"/>
      <c r="I58" s="708"/>
      <c r="K58" s="2"/>
      <c r="L58" s="2"/>
    </row>
    <row r="59" spans="1:12" s="238" customFormat="1" ht="4.5" customHeight="1" x14ac:dyDescent="0.25">
      <c r="A59" s="708"/>
      <c r="B59" s="708"/>
      <c r="C59" s="708"/>
      <c r="D59" s="708"/>
      <c r="E59" s="708"/>
      <c r="F59" s="708"/>
      <c r="G59" s="708"/>
      <c r="H59" s="708"/>
      <c r="I59" s="708"/>
      <c r="K59" s="2"/>
      <c r="L59" s="2"/>
    </row>
    <row r="60" spans="1:12" s="238" customFormat="1" ht="28.5" customHeight="1" x14ac:dyDescent="0.25">
      <c r="A60" s="708" t="s">
        <v>1313</v>
      </c>
      <c r="B60" s="709"/>
      <c r="C60" s="709"/>
      <c r="D60" s="709"/>
      <c r="E60" s="709"/>
      <c r="F60" s="709"/>
      <c r="G60" s="709"/>
      <c r="H60" s="709"/>
      <c r="I60" s="709"/>
      <c r="K60" s="2"/>
      <c r="L60" s="2"/>
    </row>
    <row r="61" spans="1:12" s="238" customFormat="1" ht="22.5" customHeight="1" x14ac:dyDescent="0.25">
      <c r="A61" s="111"/>
      <c r="B61" s="710" t="s">
        <v>1311</v>
      </c>
      <c r="C61" s="710"/>
      <c r="D61" s="707"/>
      <c r="E61" s="706" t="s">
        <v>1323</v>
      </c>
      <c r="F61" s="706"/>
      <c r="G61" s="707"/>
      <c r="H61" s="707"/>
      <c r="I61" s="707"/>
      <c r="K61" s="2"/>
      <c r="L61" s="2"/>
    </row>
    <row r="62" spans="1:12" s="238" customFormat="1" ht="18" customHeight="1" x14ac:dyDescent="0.25">
      <c r="A62" s="111"/>
      <c r="B62" s="199" t="s">
        <v>23</v>
      </c>
      <c r="C62" s="198"/>
      <c r="D62" s="200" t="s">
        <v>39</v>
      </c>
      <c r="E62" s="198" t="s">
        <v>1585</v>
      </c>
      <c r="F62" s="198"/>
      <c r="G62" s="198"/>
      <c r="H62" s="111"/>
      <c r="I62" s="111"/>
      <c r="K62" s="2"/>
      <c r="L62" s="2"/>
    </row>
    <row r="63" spans="1:12" s="238" customFormat="1" ht="18" customHeight="1" thickBot="1" x14ac:dyDescent="0.3">
      <c r="A63" s="111"/>
      <c r="B63" s="198"/>
      <c r="C63" s="198"/>
      <c r="D63" s="198"/>
      <c r="E63" s="198"/>
      <c r="F63" s="198"/>
      <c r="G63" s="198"/>
      <c r="H63" s="111"/>
      <c r="I63" s="111"/>
      <c r="K63" s="2"/>
      <c r="L63" s="2"/>
    </row>
    <row r="64" spans="1:12" s="238" customFormat="1" ht="31.5" customHeight="1" thickBot="1" x14ac:dyDescent="0.3">
      <c r="A64" s="677" t="s">
        <v>1592</v>
      </c>
      <c r="B64" s="678"/>
      <c r="C64" s="678"/>
      <c r="D64" s="678"/>
      <c r="E64" s="678"/>
      <c r="F64" s="678"/>
      <c r="G64" s="678"/>
      <c r="H64" s="678"/>
      <c r="I64" s="679"/>
      <c r="K64" s="2"/>
      <c r="L64" s="2"/>
    </row>
    <row r="65" spans="1:12" s="238" customFormat="1" ht="15" customHeight="1" x14ac:dyDescent="0.25">
      <c r="A65" s="162"/>
      <c r="B65" s="162"/>
      <c r="C65" s="162"/>
      <c r="D65" s="162"/>
      <c r="E65" s="162"/>
      <c r="F65" s="162"/>
      <c r="G65" s="162"/>
      <c r="H65" s="162"/>
      <c r="I65" s="162"/>
      <c r="K65" s="2"/>
      <c r="L65" s="2"/>
    </row>
    <row r="66" spans="1:12" s="238" customFormat="1" ht="36" customHeight="1" x14ac:dyDescent="0.25">
      <c r="A66" s="680" t="s">
        <v>1334</v>
      </c>
      <c r="B66" s="681"/>
      <c r="C66" s="681"/>
      <c r="D66" s="681"/>
      <c r="E66" s="681"/>
      <c r="F66" s="681"/>
      <c r="G66" s="681"/>
      <c r="H66" s="681"/>
      <c r="I66" s="681"/>
      <c r="K66" s="2"/>
      <c r="L66" s="2"/>
    </row>
    <row r="67" spans="1:12" s="238" customFormat="1" x14ac:dyDescent="0.25">
      <c r="A67" s="210"/>
      <c r="B67" s="210"/>
      <c r="C67" s="210"/>
      <c r="D67" s="210"/>
      <c r="E67" s="210"/>
      <c r="F67" s="210"/>
      <c r="G67" s="210"/>
      <c r="H67" s="210"/>
      <c r="I67" s="111"/>
      <c r="K67" s="2"/>
      <c r="L67" s="2"/>
    </row>
  </sheetData>
  <sheetProtection algorithmName="SHA-512" hashValue="Je8eo/e/AKOd2hJF/upDNsc1y5lkBDH9kMLl/etREbKLhfVBySJ8biLxkTgjmUPjxZshfXYnhSmJJ/Xm2JAA7A==" saltValue="ESyoQNyLYUdCJsU4YCGo/Q==" spinCount="100000" sheet="1" objects="1" scenarios="1"/>
  <mergeCells count="52">
    <mergeCell ref="A19:I19"/>
    <mergeCell ref="E61:I61"/>
    <mergeCell ref="A56:I57"/>
    <mergeCell ref="A58:I59"/>
    <mergeCell ref="A60:I60"/>
    <mergeCell ref="A54:I54"/>
    <mergeCell ref="A55:I55"/>
    <mergeCell ref="B61:D61"/>
    <mergeCell ref="A34:I34"/>
    <mergeCell ref="A36:I36"/>
    <mergeCell ref="A38:I38"/>
    <mergeCell ref="A39:I39"/>
    <mergeCell ref="A40:I40"/>
    <mergeCell ref="A26:I26"/>
    <mergeCell ref="A21:I21"/>
    <mergeCell ref="A22:I22"/>
    <mergeCell ref="A23:I23"/>
    <mergeCell ref="A25:I25"/>
    <mergeCell ref="A43:H43"/>
    <mergeCell ref="A52:I52"/>
    <mergeCell ref="A53:I53"/>
    <mergeCell ref="B28:I28"/>
    <mergeCell ref="B29:I29"/>
    <mergeCell ref="A30:I30"/>
    <mergeCell ref="A32:I32"/>
    <mergeCell ref="A41:I41"/>
    <mergeCell ref="A42:I42"/>
    <mergeCell ref="A44:H44"/>
    <mergeCell ref="A64:I64"/>
    <mergeCell ref="A66:I66"/>
    <mergeCell ref="A10:I10"/>
    <mergeCell ref="A12:I12"/>
    <mergeCell ref="A13:I13"/>
    <mergeCell ref="A15:I15"/>
    <mergeCell ref="A16:I16"/>
    <mergeCell ref="A45:G45"/>
    <mergeCell ref="A47:I47"/>
    <mergeCell ref="A49:I49"/>
    <mergeCell ref="A50:I50"/>
    <mergeCell ref="A51:I51"/>
    <mergeCell ref="A27:I27"/>
    <mergeCell ref="A33:I33"/>
    <mergeCell ref="A35:I35"/>
    <mergeCell ref="A20:I20"/>
    <mergeCell ref="A1:I1"/>
    <mergeCell ref="A3:I3"/>
    <mergeCell ref="A5:I6"/>
    <mergeCell ref="A17:I17"/>
    <mergeCell ref="A18:I18"/>
    <mergeCell ref="A7:I7"/>
    <mergeCell ref="A8:I8"/>
    <mergeCell ref="A14:I14"/>
  </mergeCells>
  <hyperlinks>
    <hyperlink ref="B62" r:id="rId1" xr:uid="{F0DB6BC6-1C5E-4E60-B9D3-B5947A6BFAEC}"/>
  </hyperlinks>
  <pageMargins left="0.4375" right="0.16666666666666699" top="0.25" bottom="0.25" header="0.05" footer="0.05"/>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E804A-942E-4F2C-B994-82F085E67C66}">
  <sheetPr>
    <tabColor rgb="FF00B0F0"/>
  </sheetPr>
  <dimension ref="A1:ND394"/>
  <sheetViews>
    <sheetView topLeftCell="B1" zoomScale="90" zoomScaleNormal="90" workbookViewId="0">
      <pane ySplit="2" topLeftCell="A3" activePane="bottomLeft" state="frozen"/>
      <selection activeCell="B2" sqref="B2"/>
      <selection pane="bottomLeft" activeCell="B16" sqref="B16"/>
    </sheetView>
  </sheetViews>
  <sheetFormatPr defaultRowHeight="15" x14ac:dyDescent="0.25"/>
  <cols>
    <col min="1" max="1" width="54" style="346" hidden="1" customWidth="1"/>
    <col min="2" max="2" width="49.5703125" style="346" customWidth="1"/>
    <col min="3" max="3" width="41.7109375" style="347" hidden="1" customWidth="1"/>
    <col min="4" max="4" width="12.42578125" style="346" hidden="1" customWidth="1"/>
    <col min="5" max="5" width="13.85546875" style="346" hidden="1" customWidth="1"/>
    <col min="6" max="6" width="11.5703125" style="346" hidden="1" customWidth="1"/>
    <col min="7" max="7" width="10.85546875" style="346" hidden="1" customWidth="1"/>
    <col min="8" max="8" width="15.140625" style="346" hidden="1" customWidth="1"/>
    <col min="9" max="9" width="2.28515625" style="346" hidden="1" customWidth="1"/>
    <col min="10" max="10" width="23.42578125" style="346" hidden="1" customWidth="1"/>
    <col min="11" max="11" width="14" style="348" customWidth="1"/>
    <col min="12" max="12" width="15.140625" style="348" customWidth="1"/>
    <col min="13" max="14" width="16" style="352" customWidth="1"/>
    <col min="15" max="15" width="16" style="407" customWidth="1"/>
    <col min="16" max="16" width="12.28515625" style="353" customWidth="1"/>
    <col min="17" max="17" width="18.28515625" style="351" customWidth="1"/>
    <col min="18" max="18" width="17.42578125" style="543" customWidth="1"/>
    <col min="19" max="19" width="18.85546875" style="406" hidden="1" customWidth="1"/>
    <col min="20" max="20" width="15.7109375" style="405" hidden="1" customWidth="1"/>
    <col min="21" max="21" width="16.140625" style="532" customWidth="1"/>
    <col min="22" max="22" width="15.85546875" style="532" bestFit="1" customWidth="1"/>
    <col min="23" max="23" width="13.42578125" style="532" bestFit="1" customWidth="1"/>
    <col min="24" max="24" width="22.28515625" style="587" customWidth="1"/>
    <col min="25" max="25" width="1.5703125" style="13" hidden="1" customWidth="1"/>
    <col min="26" max="109" width="9.140625" style="13"/>
    <col min="110" max="368" width="9.140625" style="19"/>
    <col min="369" max="16384" width="9.140625" style="2"/>
  </cols>
  <sheetData>
    <row r="1" spans="1:368" ht="55.5" customHeight="1" thickBot="1" x14ac:dyDescent="0.3">
      <c r="B1" s="942" t="s">
        <v>1591</v>
      </c>
      <c r="C1" s="943"/>
      <c r="D1" s="367"/>
      <c r="E1" s="367"/>
      <c r="F1" s="367"/>
      <c r="G1" s="367"/>
      <c r="H1" s="367"/>
      <c r="I1" s="367"/>
      <c r="J1" s="367"/>
      <c r="K1" s="367"/>
      <c r="L1" s="367"/>
      <c r="M1" s="367"/>
      <c r="N1" s="367"/>
      <c r="O1" s="449"/>
      <c r="P1" s="320"/>
      <c r="Q1" s="320"/>
      <c r="R1" s="523"/>
      <c r="S1" s="448"/>
      <c r="T1" s="524"/>
    </row>
    <row r="2" spans="1:368" ht="81" customHeight="1" thickBot="1" x14ac:dyDescent="0.3">
      <c r="A2" s="371" t="s">
        <v>1586</v>
      </c>
      <c r="B2" s="372" t="s">
        <v>1224</v>
      </c>
      <c r="C2" s="321" t="s">
        <v>655</v>
      </c>
      <c r="D2" s="322" t="s">
        <v>656</v>
      </c>
      <c r="E2" s="322" t="s">
        <v>657</v>
      </c>
      <c r="F2" s="322" t="s">
        <v>658</v>
      </c>
      <c r="G2" s="322" t="s">
        <v>659</v>
      </c>
      <c r="H2" s="322" t="s">
        <v>660</v>
      </c>
      <c r="I2" s="322" t="s">
        <v>661</v>
      </c>
      <c r="J2" s="323" t="s">
        <v>1225</v>
      </c>
      <c r="K2" s="323" t="s">
        <v>1258</v>
      </c>
      <c r="L2" s="446" t="s">
        <v>1343</v>
      </c>
      <c r="M2" s="445" t="s">
        <v>1341</v>
      </c>
      <c r="N2" s="445" t="s">
        <v>1340</v>
      </c>
      <c r="O2" s="444" t="s">
        <v>1291</v>
      </c>
      <c r="P2" s="323" t="s">
        <v>649</v>
      </c>
      <c r="Q2" s="472" t="s">
        <v>1226</v>
      </c>
      <c r="R2" s="525" t="s">
        <v>1292</v>
      </c>
      <c r="S2" s="443" t="s">
        <v>1285</v>
      </c>
      <c r="T2" s="526" t="s">
        <v>1286</v>
      </c>
      <c r="U2" s="588" t="s">
        <v>1612</v>
      </c>
      <c r="V2" s="562" t="s">
        <v>1602</v>
      </c>
      <c r="W2" s="563" t="s">
        <v>1603</v>
      </c>
      <c r="X2" s="521" t="s">
        <v>1613</v>
      </c>
    </row>
    <row r="3" spans="1:368" x14ac:dyDescent="0.25">
      <c r="A3" s="324" t="s">
        <v>662</v>
      </c>
      <c r="B3" s="324" t="str">
        <f t="shared" ref="B3:B66" si="0">PROPER(A3)</f>
        <v>Adams County Library</v>
      </c>
      <c r="C3" s="325" t="s">
        <v>663</v>
      </c>
      <c r="D3" s="326">
        <v>43</v>
      </c>
      <c r="E3" s="327">
        <v>18036</v>
      </c>
      <c r="F3" s="326">
        <v>1</v>
      </c>
      <c r="G3" s="326">
        <v>0</v>
      </c>
      <c r="H3" s="326" t="s">
        <v>664</v>
      </c>
      <c r="I3" s="326">
        <v>1000</v>
      </c>
      <c r="J3" s="328" t="s">
        <v>665</v>
      </c>
      <c r="K3" s="329">
        <v>0.85</v>
      </c>
      <c r="L3" s="439">
        <f t="shared" ref="L3:L66" si="1">1-K3</f>
        <v>0.15000000000000002</v>
      </c>
      <c r="M3" s="432">
        <v>10000</v>
      </c>
      <c r="N3" s="431">
        <v>5000</v>
      </c>
      <c r="O3" s="436">
        <f t="shared" ref="O3:O66" si="2">MAX(M3,N3)</f>
        <v>10000</v>
      </c>
      <c r="P3" s="330">
        <v>0</v>
      </c>
      <c r="Q3" s="331">
        <f t="shared" ref="Q3:Q66" si="3">O3-P3</f>
        <v>10000</v>
      </c>
      <c r="R3" s="527">
        <v>17487.560000000001</v>
      </c>
      <c r="S3" s="435">
        <f>MIN(Q3,R3)</f>
        <v>10000</v>
      </c>
      <c r="T3" s="528">
        <f>Q3-S3</f>
        <v>0</v>
      </c>
      <c r="U3" s="598">
        <f>R3/K3</f>
        <v>20573.600000000002</v>
      </c>
      <c r="V3" s="599">
        <f>U3*K3</f>
        <v>17487.560000000001</v>
      </c>
      <c r="W3" s="600">
        <f>U3*L3</f>
        <v>3086.0400000000009</v>
      </c>
      <c r="X3" s="601">
        <f>Q3-W3</f>
        <v>6913.9599999999991</v>
      </c>
      <c r="Y3" s="532">
        <f>U3-V3-W3</f>
        <v>0</v>
      </c>
    </row>
    <row r="4" spans="1:368" x14ac:dyDescent="0.25">
      <c r="A4" s="333" t="s">
        <v>666</v>
      </c>
      <c r="B4" s="333" t="str">
        <f t="shared" si="0"/>
        <v>Albertson Memorial Library</v>
      </c>
      <c r="C4" s="334" t="s">
        <v>667</v>
      </c>
      <c r="D4" s="335">
        <v>42</v>
      </c>
      <c r="E4" s="336">
        <v>2749</v>
      </c>
      <c r="F4" s="335">
        <v>1</v>
      </c>
      <c r="G4" s="335">
        <v>0</v>
      </c>
      <c r="H4" s="335" t="s">
        <v>668</v>
      </c>
      <c r="I4" s="335">
        <v>750</v>
      </c>
      <c r="J4" s="337" t="s">
        <v>372</v>
      </c>
      <c r="K4" s="338">
        <v>0.7</v>
      </c>
      <c r="L4" s="433">
        <f t="shared" si="1"/>
        <v>0.30000000000000004</v>
      </c>
      <c r="M4" s="432">
        <v>7500</v>
      </c>
      <c r="N4" s="431">
        <v>5000</v>
      </c>
      <c r="O4" s="430">
        <f t="shared" si="2"/>
        <v>7500</v>
      </c>
      <c r="P4" s="339">
        <v>0</v>
      </c>
      <c r="Q4" s="340">
        <f t="shared" si="3"/>
        <v>7500</v>
      </c>
      <c r="R4" s="533" t="s">
        <v>1342</v>
      </c>
      <c r="S4" s="429" t="s">
        <v>1342</v>
      </c>
      <c r="T4" s="534" t="s">
        <v>1342</v>
      </c>
      <c r="U4" s="535" t="s">
        <v>1342</v>
      </c>
      <c r="V4" s="536" t="s">
        <v>1342</v>
      </c>
      <c r="W4" s="537" t="s">
        <v>1342</v>
      </c>
      <c r="X4" s="586" t="s">
        <v>1342</v>
      </c>
      <c r="Y4" s="532" t="e">
        <f t="shared" ref="Y4:Y67" si="4">U4-V4-W4</f>
        <v>#VALUE!</v>
      </c>
    </row>
    <row r="5" spans="1:368" x14ac:dyDescent="0.25">
      <c r="A5" s="324" t="s">
        <v>669</v>
      </c>
      <c r="B5" s="324" t="str">
        <f t="shared" si="0"/>
        <v>Allen-Dietzman Public Library</v>
      </c>
      <c r="C5" s="325" t="s">
        <v>670</v>
      </c>
      <c r="D5" s="326">
        <v>43</v>
      </c>
      <c r="E5" s="327">
        <v>791</v>
      </c>
      <c r="F5" s="326">
        <v>1</v>
      </c>
      <c r="G5" s="326">
        <v>0</v>
      </c>
      <c r="H5" s="326" t="s">
        <v>671</v>
      </c>
      <c r="I5" s="326">
        <v>500</v>
      </c>
      <c r="J5" s="328" t="s">
        <v>672</v>
      </c>
      <c r="K5" s="329">
        <v>0.7</v>
      </c>
      <c r="L5" s="439">
        <f t="shared" si="1"/>
        <v>0.30000000000000004</v>
      </c>
      <c r="M5" s="438">
        <v>5000</v>
      </c>
      <c r="N5" s="437">
        <v>5000</v>
      </c>
      <c r="O5" s="436">
        <f t="shared" si="2"/>
        <v>5000</v>
      </c>
      <c r="P5" s="330">
        <v>0</v>
      </c>
      <c r="Q5" s="331">
        <f t="shared" si="3"/>
        <v>5000</v>
      </c>
      <c r="R5" s="527" t="s">
        <v>1342</v>
      </c>
      <c r="S5" s="435" t="s">
        <v>1342</v>
      </c>
      <c r="T5" s="528" t="s">
        <v>1342</v>
      </c>
      <c r="U5" s="529" t="s">
        <v>1342</v>
      </c>
      <c r="V5" s="530" t="s">
        <v>1342</v>
      </c>
      <c r="W5" s="531" t="s">
        <v>1342</v>
      </c>
      <c r="X5" s="585" t="s">
        <v>1342</v>
      </c>
      <c r="Y5" s="586" t="e">
        <f t="shared" si="4"/>
        <v>#VALUE!</v>
      </c>
    </row>
    <row r="6" spans="1:368" x14ac:dyDescent="0.25">
      <c r="A6" s="333" t="s">
        <v>673</v>
      </c>
      <c r="B6" s="333" t="str">
        <f t="shared" si="0"/>
        <v>Alma Public Library</v>
      </c>
      <c r="C6" s="334" t="s">
        <v>674</v>
      </c>
      <c r="D6" s="335">
        <v>43</v>
      </c>
      <c r="E6" s="336">
        <v>6068</v>
      </c>
      <c r="F6" s="335">
        <v>1</v>
      </c>
      <c r="G6" s="335">
        <v>0</v>
      </c>
      <c r="H6" s="335" t="s">
        <v>675</v>
      </c>
      <c r="I6" s="335">
        <v>1000</v>
      </c>
      <c r="J6" s="337" t="s">
        <v>374</v>
      </c>
      <c r="K6" s="338">
        <v>0.6</v>
      </c>
      <c r="L6" s="433">
        <f t="shared" si="1"/>
        <v>0.4</v>
      </c>
      <c r="M6" s="432">
        <v>10000</v>
      </c>
      <c r="N6" s="431">
        <v>5000</v>
      </c>
      <c r="O6" s="430">
        <f t="shared" si="2"/>
        <v>10000</v>
      </c>
      <c r="P6" s="339">
        <v>662</v>
      </c>
      <c r="Q6" s="340">
        <f t="shared" si="3"/>
        <v>9338</v>
      </c>
      <c r="R6" s="533">
        <v>9582.23</v>
      </c>
      <c r="S6" s="429">
        <f>MIN(Q6,R6)</f>
        <v>9338</v>
      </c>
      <c r="T6" s="534">
        <f>Q6-S6</f>
        <v>0</v>
      </c>
      <c r="U6" s="535">
        <f t="shared" ref="U6:U68" si="5">R6/K6</f>
        <v>15970.383333333333</v>
      </c>
      <c r="V6" s="536">
        <f t="shared" ref="V6:V68" si="6">U6*K6</f>
        <v>9582.23</v>
      </c>
      <c r="W6" s="537">
        <f t="shared" ref="W6:W68" si="7">U6*L6</f>
        <v>6388.1533333333336</v>
      </c>
      <c r="X6" s="586">
        <f t="shared" ref="X6:X68" si="8">Q6-W6</f>
        <v>2949.8466666666664</v>
      </c>
      <c r="Y6" s="585">
        <f t="shared" si="4"/>
        <v>0</v>
      </c>
    </row>
    <row r="7" spans="1:368" s="343" customFormat="1" x14ac:dyDescent="0.25">
      <c r="A7" s="342" t="s">
        <v>1365</v>
      </c>
      <c r="B7" s="324" t="str">
        <f t="shared" si="0"/>
        <v>Almond Branch (Portage County Public Library)</v>
      </c>
      <c r="C7" s="325">
        <v>122</v>
      </c>
      <c r="D7" s="326"/>
      <c r="E7" s="327"/>
      <c r="F7" s="326"/>
      <c r="G7" s="326"/>
      <c r="H7" s="326"/>
      <c r="I7" s="326"/>
      <c r="J7" s="328"/>
      <c r="K7" s="329">
        <v>0.8</v>
      </c>
      <c r="L7" s="439">
        <f t="shared" si="1"/>
        <v>0.19999999999999996</v>
      </c>
      <c r="M7" s="438" t="s">
        <v>1352</v>
      </c>
      <c r="N7" s="437">
        <v>5000</v>
      </c>
      <c r="O7" s="436">
        <f t="shared" si="2"/>
        <v>5000</v>
      </c>
      <c r="P7" s="330">
        <v>0</v>
      </c>
      <c r="Q7" s="331">
        <f t="shared" si="3"/>
        <v>5000</v>
      </c>
      <c r="R7" s="527">
        <v>9582.23</v>
      </c>
      <c r="S7" s="435">
        <f>MIN(Q7,R7)</f>
        <v>5000</v>
      </c>
      <c r="T7" s="528">
        <f>Q7-S7</f>
        <v>0</v>
      </c>
      <c r="U7" s="529">
        <f t="shared" si="5"/>
        <v>11977.787499999999</v>
      </c>
      <c r="V7" s="530">
        <f t="shared" si="6"/>
        <v>9582.23</v>
      </c>
      <c r="W7" s="531">
        <f t="shared" si="7"/>
        <v>2395.557499999999</v>
      </c>
      <c r="X7" s="585">
        <f t="shared" si="8"/>
        <v>2604.442500000001</v>
      </c>
      <c r="Y7" s="532">
        <f t="shared" si="4"/>
        <v>0</v>
      </c>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c r="IW7" s="19"/>
      <c r="IX7" s="19"/>
      <c r="IY7" s="19"/>
      <c r="IZ7" s="19"/>
      <c r="JA7" s="19"/>
      <c r="JB7" s="19"/>
      <c r="JC7" s="19"/>
      <c r="JD7" s="19"/>
      <c r="JE7" s="19"/>
      <c r="JF7" s="19"/>
      <c r="JG7" s="19"/>
      <c r="JH7" s="19"/>
      <c r="JI7" s="19"/>
      <c r="JJ7" s="19"/>
      <c r="JK7" s="19"/>
      <c r="JL7" s="19"/>
      <c r="JM7" s="19"/>
      <c r="JN7" s="19"/>
      <c r="JO7" s="19"/>
      <c r="JP7" s="19"/>
      <c r="JQ7" s="19"/>
      <c r="JR7" s="19"/>
      <c r="JS7" s="19"/>
      <c r="JT7" s="19"/>
      <c r="JU7" s="19"/>
      <c r="JV7" s="19"/>
      <c r="JW7" s="19"/>
      <c r="JX7" s="19"/>
      <c r="JY7" s="19"/>
      <c r="JZ7" s="19"/>
      <c r="KA7" s="19"/>
      <c r="KB7" s="19"/>
      <c r="KC7" s="19"/>
      <c r="KD7" s="19"/>
      <c r="KE7" s="19"/>
      <c r="KF7" s="19"/>
      <c r="KG7" s="19"/>
      <c r="KH7" s="19"/>
      <c r="KI7" s="19"/>
      <c r="KJ7" s="19"/>
      <c r="KK7" s="19"/>
      <c r="KL7" s="19"/>
      <c r="KM7" s="19"/>
      <c r="KN7" s="19"/>
      <c r="KO7" s="19"/>
      <c r="KP7" s="19"/>
      <c r="KQ7" s="19"/>
      <c r="KR7" s="19"/>
      <c r="KS7" s="19"/>
      <c r="KT7" s="19"/>
      <c r="KU7" s="19"/>
      <c r="KV7" s="19"/>
      <c r="KW7" s="19"/>
      <c r="KX7" s="19"/>
      <c r="KY7" s="19"/>
      <c r="KZ7" s="19"/>
      <c r="LA7" s="19"/>
      <c r="LB7" s="19"/>
      <c r="LC7" s="19"/>
      <c r="LD7" s="19"/>
      <c r="LE7" s="19"/>
      <c r="LF7" s="19"/>
      <c r="LG7" s="19"/>
      <c r="LH7" s="19"/>
      <c r="LI7" s="19"/>
      <c r="LJ7" s="19"/>
      <c r="LK7" s="19"/>
      <c r="LL7" s="19"/>
      <c r="LM7" s="19"/>
      <c r="LN7" s="19"/>
      <c r="LO7" s="19"/>
      <c r="LP7" s="19"/>
      <c r="LQ7" s="19"/>
      <c r="LR7" s="19"/>
      <c r="LS7" s="19"/>
      <c r="LT7" s="19"/>
      <c r="LU7" s="19"/>
      <c r="LV7" s="19"/>
      <c r="LW7" s="19"/>
      <c r="LX7" s="19"/>
      <c r="LY7" s="19"/>
      <c r="LZ7" s="19"/>
      <c r="MA7" s="19"/>
      <c r="MB7" s="19"/>
      <c r="MC7" s="19"/>
      <c r="MD7" s="19"/>
      <c r="ME7" s="19"/>
      <c r="MF7" s="19"/>
      <c r="MG7" s="19"/>
      <c r="MH7" s="19"/>
      <c r="MI7" s="19"/>
      <c r="MJ7" s="19"/>
      <c r="MK7" s="19"/>
      <c r="ML7" s="19"/>
      <c r="MM7" s="19"/>
      <c r="MN7" s="19"/>
      <c r="MO7" s="19"/>
      <c r="MP7" s="19"/>
      <c r="MQ7" s="19"/>
      <c r="MR7" s="19"/>
      <c r="MS7" s="19"/>
      <c r="MT7" s="19"/>
      <c r="MU7" s="19"/>
      <c r="MV7" s="19"/>
      <c r="MW7" s="19"/>
      <c r="MX7" s="19"/>
      <c r="MY7" s="19"/>
      <c r="MZ7" s="19"/>
      <c r="NA7" s="19"/>
      <c r="NB7" s="19"/>
      <c r="NC7" s="19"/>
      <c r="ND7" s="19"/>
    </row>
    <row r="8" spans="1:368" s="19" customFormat="1" x14ac:dyDescent="0.25">
      <c r="A8" s="333" t="s">
        <v>676</v>
      </c>
      <c r="B8" s="333" t="str">
        <f t="shared" si="0"/>
        <v>Angie Williams Cox Public Library</v>
      </c>
      <c r="C8" s="334" t="s">
        <v>677</v>
      </c>
      <c r="D8" s="335">
        <v>42</v>
      </c>
      <c r="E8" s="336">
        <v>3728</v>
      </c>
      <c r="F8" s="335">
        <v>1</v>
      </c>
      <c r="G8" s="335">
        <v>0</v>
      </c>
      <c r="H8" s="335" t="s">
        <v>678</v>
      </c>
      <c r="I8" s="335">
        <v>750</v>
      </c>
      <c r="J8" s="337" t="s">
        <v>679</v>
      </c>
      <c r="K8" s="338">
        <v>0.7</v>
      </c>
      <c r="L8" s="433">
        <f t="shared" si="1"/>
        <v>0.30000000000000004</v>
      </c>
      <c r="M8" s="441">
        <v>7500</v>
      </c>
      <c r="N8" s="440">
        <v>7500</v>
      </c>
      <c r="O8" s="430">
        <f t="shared" si="2"/>
        <v>7500</v>
      </c>
      <c r="P8" s="339">
        <v>0</v>
      </c>
      <c r="Q8" s="340">
        <f t="shared" si="3"/>
        <v>7500</v>
      </c>
      <c r="R8" s="533">
        <v>9582.23</v>
      </c>
      <c r="S8" s="429">
        <f>MIN(Q8,R8)</f>
        <v>7500</v>
      </c>
      <c r="T8" s="534">
        <f>Q8-S8</f>
        <v>0</v>
      </c>
      <c r="U8" s="535">
        <f t="shared" si="5"/>
        <v>13688.9</v>
      </c>
      <c r="V8" s="536">
        <f t="shared" si="6"/>
        <v>9582.23</v>
      </c>
      <c r="W8" s="537">
        <f t="shared" si="7"/>
        <v>4106.67</v>
      </c>
      <c r="X8" s="586">
        <f t="shared" si="8"/>
        <v>3393.33</v>
      </c>
      <c r="Y8" s="532">
        <f t="shared" si="4"/>
        <v>0</v>
      </c>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row>
    <row r="9" spans="1:368" s="343" customFormat="1" x14ac:dyDescent="0.25">
      <c r="A9" s="342" t="s">
        <v>680</v>
      </c>
      <c r="B9" s="324" t="str">
        <f t="shared" si="0"/>
        <v>Antigo Public Library</v>
      </c>
      <c r="C9" s="325" t="s">
        <v>681</v>
      </c>
      <c r="D9" s="326">
        <v>43</v>
      </c>
      <c r="E9" s="327">
        <v>19907</v>
      </c>
      <c r="F9" s="326">
        <v>1</v>
      </c>
      <c r="G9" s="326">
        <v>3</v>
      </c>
      <c r="H9" s="326" t="s">
        <v>682</v>
      </c>
      <c r="I9" s="326">
        <v>1000</v>
      </c>
      <c r="J9" s="328" t="s">
        <v>378</v>
      </c>
      <c r="K9" s="329">
        <v>0.8</v>
      </c>
      <c r="L9" s="439">
        <f t="shared" si="1"/>
        <v>0.19999999999999996</v>
      </c>
      <c r="M9" s="438">
        <v>10000</v>
      </c>
      <c r="N9" s="437">
        <v>0</v>
      </c>
      <c r="O9" s="436">
        <f t="shared" si="2"/>
        <v>10000</v>
      </c>
      <c r="P9" s="330">
        <v>0</v>
      </c>
      <c r="Q9" s="331">
        <f t="shared" si="3"/>
        <v>10000</v>
      </c>
      <c r="R9" s="527" t="s">
        <v>1342</v>
      </c>
      <c r="S9" s="435" t="s">
        <v>1342</v>
      </c>
      <c r="T9" s="528" t="s">
        <v>1342</v>
      </c>
      <c r="U9" s="529" t="s">
        <v>1342</v>
      </c>
      <c r="V9" s="530" t="s">
        <v>1342</v>
      </c>
      <c r="W9" s="531" t="s">
        <v>1342</v>
      </c>
      <c r="X9" s="585" t="s">
        <v>1342</v>
      </c>
      <c r="Y9" s="532" t="e">
        <f t="shared" si="4"/>
        <v>#VALUE!</v>
      </c>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c r="IW9" s="19"/>
      <c r="IX9" s="19"/>
      <c r="IY9" s="19"/>
      <c r="IZ9" s="19"/>
      <c r="JA9" s="19"/>
      <c r="JB9" s="19"/>
      <c r="JC9" s="19"/>
      <c r="JD9" s="19"/>
      <c r="JE9" s="19"/>
      <c r="JF9" s="19"/>
      <c r="JG9" s="19"/>
      <c r="JH9" s="19"/>
      <c r="JI9" s="19"/>
      <c r="JJ9" s="19"/>
      <c r="JK9" s="19"/>
      <c r="JL9" s="19"/>
      <c r="JM9" s="19"/>
      <c r="JN9" s="19"/>
      <c r="JO9" s="19"/>
      <c r="JP9" s="19"/>
      <c r="JQ9" s="19"/>
      <c r="JR9" s="19"/>
      <c r="JS9" s="19"/>
      <c r="JT9" s="19"/>
      <c r="JU9" s="19"/>
      <c r="JV9" s="19"/>
      <c r="JW9" s="19"/>
      <c r="JX9" s="19"/>
      <c r="JY9" s="19"/>
      <c r="JZ9" s="19"/>
      <c r="KA9" s="19"/>
      <c r="KB9" s="19"/>
      <c r="KC9" s="19"/>
      <c r="KD9" s="19"/>
      <c r="KE9" s="19"/>
      <c r="KF9" s="19"/>
      <c r="KG9" s="19"/>
      <c r="KH9" s="19"/>
      <c r="KI9" s="19"/>
      <c r="KJ9" s="19"/>
      <c r="KK9" s="19"/>
      <c r="KL9" s="19"/>
      <c r="KM9" s="19"/>
      <c r="KN9" s="19"/>
      <c r="KO9" s="19"/>
      <c r="KP9" s="19"/>
      <c r="KQ9" s="19"/>
      <c r="KR9" s="19"/>
      <c r="KS9" s="19"/>
      <c r="KT9" s="19"/>
      <c r="KU9" s="19"/>
      <c r="KV9" s="19"/>
      <c r="KW9" s="19"/>
      <c r="KX9" s="19"/>
      <c r="KY9" s="19"/>
      <c r="KZ9" s="19"/>
      <c r="LA9" s="19"/>
      <c r="LB9" s="19"/>
      <c r="LC9" s="19"/>
      <c r="LD9" s="19"/>
      <c r="LE9" s="19"/>
      <c r="LF9" s="19"/>
      <c r="LG9" s="19"/>
      <c r="LH9" s="19"/>
      <c r="LI9" s="19"/>
      <c r="LJ9" s="19"/>
      <c r="LK9" s="19"/>
      <c r="LL9" s="19"/>
      <c r="LM9" s="19"/>
      <c r="LN9" s="19"/>
      <c r="LO9" s="19"/>
      <c r="LP9" s="19"/>
      <c r="LQ9" s="19"/>
      <c r="LR9" s="19"/>
      <c r="LS9" s="19"/>
      <c r="LT9" s="19"/>
      <c r="LU9" s="19"/>
      <c r="LV9" s="19"/>
      <c r="LW9" s="19"/>
      <c r="LX9" s="19"/>
      <c r="LY9" s="19"/>
      <c r="LZ9" s="19"/>
      <c r="MA9" s="19"/>
      <c r="MB9" s="19"/>
      <c r="MC9" s="19"/>
      <c r="MD9" s="19"/>
      <c r="ME9" s="19"/>
      <c r="MF9" s="19"/>
      <c r="MG9" s="19"/>
      <c r="MH9" s="19"/>
      <c r="MI9" s="19"/>
      <c r="MJ9" s="19"/>
      <c r="MK9" s="19"/>
      <c r="ML9" s="19"/>
      <c r="MM9" s="19"/>
      <c r="MN9" s="19"/>
      <c r="MO9" s="19"/>
      <c r="MP9" s="19"/>
      <c r="MQ9" s="19"/>
      <c r="MR9" s="19"/>
      <c r="MS9" s="19"/>
      <c r="MT9" s="19"/>
      <c r="MU9" s="19"/>
      <c r="MV9" s="19"/>
      <c r="MW9" s="19"/>
      <c r="MX9" s="19"/>
      <c r="MY9" s="19"/>
      <c r="MZ9" s="19"/>
      <c r="NA9" s="19"/>
      <c r="NB9" s="19"/>
      <c r="NC9" s="19"/>
      <c r="ND9" s="19"/>
    </row>
    <row r="10" spans="1:368" s="343" customFormat="1" x14ac:dyDescent="0.25">
      <c r="A10" s="333" t="s">
        <v>683</v>
      </c>
      <c r="B10" s="333" t="str">
        <f t="shared" si="0"/>
        <v>Argyle Public Library</v>
      </c>
      <c r="C10" s="334" t="s">
        <v>684</v>
      </c>
      <c r="D10" s="335">
        <v>42</v>
      </c>
      <c r="E10" s="336">
        <v>1605</v>
      </c>
      <c r="F10" s="335">
        <v>1</v>
      </c>
      <c r="G10" s="335">
        <v>0</v>
      </c>
      <c r="H10" s="335" t="s">
        <v>685</v>
      </c>
      <c r="I10" s="335">
        <v>500</v>
      </c>
      <c r="J10" s="337" t="s">
        <v>380</v>
      </c>
      <c r="K10" s="338">
        <v>0.6</v>
      </c>
      <c r="L10" s="433">
        <f t="shared" si="1"/>
        <v>0.4</v>
      </c>
      <c r="M10" s="441">
        <v>5000</v>
      </c>
      <c r="N10" s="440">
        <v>5000</v>
      </c>
      <c r="O10" s="430">
        <f t="shared" si="2"/>
        <v>5000</v>
      </c>
      <c r="P10" s="339">
        <v>0</v>
      </c>
      <c r="Q10" s="340">
        <f t="shared" si="3"/>
        <v>5000</v>
      </c>
      <c r="R10" s="533">
        <v>9582.23</v>
      </c>
      <c r="S10" s="429">
        <f>MIN(Q10,R10)</f>
        <v>5000</v>
      </c>
      <c r="T10" s="534">
        <f>Q10-S10</f>
        <v>0</v>
      </c>
      <c r="U10" s="535">
        <f>W10/L10</f>
        <v>12500</v>
      </c>
      <c r="V10" s="536">
        <f t="shared" si="6"/>
        <v>7500</v>
      </c>
      <c r="W10" s="537">
        <v>5000</v>
      </c>
      <c r="X10" s="586">
        <f t="shared" si="8"/>
        <v>0</v>
      </c>
      <c r="Y10" s="532">
        <f t="shared" si="4"/>
        <v>0</v>
      </c>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19"/>
      <c r="JW10" s="19"/>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19"/>
      <c r="LP10" s="19"/>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row>
    <row r="11" spans="1:368" s="343" customFormat="1" x14ac:dyDescent="0.25">
      <c r="A11" s="342" t="s">
        <v>1581</v>
      </c>
      <c r="B11" s="324" t="str">
        <f t="shared" si="0"/>
        <v>Athens Branch (Marathon County Public Library)</v>
      </c>
      <c r="C11" s="325"/>
      <c r="D11" s="326"/>
      <c r="E11" s="327"/>
      <c r="F11" s="326"/>
      <c r="G11" s="326"/>
      <c r="H11" s="326"/>
      <c r="I11" s="326"/>
      <c r="J11" s="328"/>
      <c r="K11" s="329">
        <v>0.6</v>
      </c>
      <c r="L11" s="439">
        <f t="shared" si="1"/>
        <v>0.4</v>
      </c>
      <c r="M11" s="438" t="s">
        <v>1352</v>
      </c>
      <c r="N11" s="437">
        <v>5000</v>
      </c>
      <c r="O11" s="436">
        <f t="shared" si="2"/>
        <v>5000</v>
      </c>
      <c r="P11" s="330">
        <v>0</v>
      </c>
      <c r="Q11" s="331">
        <f t="shared" si="3"/>
        <v>5000</v>
      </c>
      <c r="R11" s="527" t="s">
        <v>1342</v>
      </c>
      <c r="S11" s="435" t="s">
        <v>1342</v>
      </c>
      <c r="T11" s="528" t="s">
        <v>1342</v>
      </c>
      <c r="U11" s="529" t="s">
        <v>1342</v>
      </c>
      <c r="V11" s="530" t="s">
        <v>1342</v>
      </c>
      <c r="W11" s="531" t="s">
        <v>1342</v>
      </c>
      <c r="X11" s="585" t="s">
        <v>1342</v>
      </c>
      <c r="Y11" s="532" t="e">
        <f t="shared" si="4"/>
        <v>#VALUE!</v>
      </c>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c r="IW11" s="19"/>
      <c r="IX11" s="19"/>
      <c r="IY11" s="19"/>
      <c r="IZ11" s="19"/>
      <c r="JA11" s="19"/>
      <c r="JB11" s="19"/>
      <c r="JC11" s="19"/>
      <c r="JD11" s="19"/>
      <c r="JE11" s="19"/>
      <c r="JF11" s="19"/>
      <c r="JG11" s="19"/>
      <c r="JH11" s="19"/>
      <c r="JI11" s="19"/>
      <c r="JJ11" s="19"/>
      <c r="JK11" s="19"/>
      <c r="JL11" s="19"/>
      <c r="JM11" s="19"/>
      <c r="JN11" s="19"/>
      <c r="JO11" s="19"/>
      <c r="JP11" s="19"/>
      <c r="JQ11" s="19"/>
      <c r="JR11" s="19"/>
      <c r="JS11" s="19"/>
      <c r="JT11" s="19"/>
      <c r="JU11" s="19"/>
      <c r="JV11" s="19"/>
      <c r="JW11" s="19"/>
      <c r="JX11" s="19"/>
      <c r="JY11" s="19"/>
      <c r="JZ11" s="19"/>
      <c r="KA11" s="19"/>
      <c r="KB11" s="19"/>
      <c r="KC11" s="19"/>
      <c r="KD11" s="19"/>
      <c r="KE11" s="19"/>
      <c r="KF11" s="19"/>
      <c r="KG11" s="19"/>
      <c r="KH11" s="19"/>
      <c r="KI11" s="19"/>
      <c r="KJ11" s="19"/>
      <c r="KK11" s="19"/>
      <c r="KL11" s="19"/>
      <c r="KM11" s="19"/>
      <c r="KN11" s="19"/>
      <c r="KO11" s="19"/>
      <c r="KP11" s="19"/>
      <c r="KQ11" s="19"/>
      <c r="KR11" s="19"/>
      <c r="KS11" s="19"/>
      <c r="KT11" s="19"/>
      <c r="KU11" s="19"/>
      <c r="KV11" s="19"/>
      <c r="KW11" s="19"/>
      <c r="KX11" s="19"/>
      <c r="KY11" s="19"/>
      <c r="KZ11" s="19"/>
      <c r="LA11" s="19"/>
      <c r="LB11" s="19"/>
      <c r="LC11" s="19"/>
      <c r="LD11" s="19"/>
      <c r="LE11" s="19"/>
      <c r="LF11" s="19"/>
      <c r="LG11" s="19"/>
      <c r="LH11" s="19"/>
      <c r="LI11" s="19"/>
      <c r="LJ11" s="19"/>
      <c r="LK11" s="19"/>
      <c r="LL11" s="19"/>
      <c r="LM11" s="19"/>
      <c r="LN11" s="19"/>
      <c r="LO11" s="19"/>
      <c r="LP11" s="19"/>
      <c r="LQ11" s="19"/>
      <c r="LR11" s="19"/>
      <c r="LS11" s="19"/>
      <c r="LT11" s="19"/>
      <c r="LU11" s="19"/>
      <c r="LV11" s="19"/>
      <c r="LW11" s="19"/>
      <c r="LX11" s="19"/>
      <c r="LY11" s="19"/>
      <c r="LZ11" s="19"/>
      <c r="MA11" s="19"/>
      <c r="MB11" s="19"/>
      <c r="MC11" s="19"/>
      <c r="MD11" s="19"/>
      <c r="ME11" s="19"/>
      <c r="MF11" s="19"/>
      <c r="MG11" s="19"/>
      <c r="MH11" s="19"/>
      <c r="MI11" s="19"/>
      <c r="MJ11" s="19"/>
      <c r="MK11" s="19"/>
      <c r="ML11" s="19"/>
      <c r="MM11" s="19"/>
      <c r="MN11" s="19"/>
      <c r="MO11" s="19"/>
      <c r="MP11" s="19"/>
      <c r="MQ11" s="19"/>
      <c r="MR11" s="19"/>
      <c r="MS11" s="19"/>
      <c r="MT11" s="19"/>
      <c r="MU11" s="19"/>
      <c r="MV11" s="19"/>
      <c r="MW11" s="19"/>
      <c r="MX11" s="19"/>
      <c r="MY11" s="19"/>
      <c r="MZ11" s="19"/>
      <c r="NA11" s="19"/>
      <c r="NB11" s="19"/>
      <c r="NC11" s="19"/>
      <c r="ND11" s="19"/>
    </row>
    <row r="12" spans="1:368" x14ac:dyDescent="0.25">
      <c r="A12" s="333" t="s">
        <v>686</v>
      </c>
      <c r="B12" s="333" t="str">
        <f t="shared" si="0"/>
        <v>Augusta Memorial Public Library</v>
      </c>
      <c r="C12" s="334" t="s">
        <v>687</v>
      </c>
      <c r="D12" s="335">
        <v>42</v>
      </c>
      <c r="E12" s="336">
        <v>3143</v>
      </c>
      <c r="F12" s="335">
        <v>1</v>
      </c>
      <c r="G12" s="335">
        <v>0</v>
      </c>
      <c r="H12" s="335" t="s">
        <v>688</v>
      </c>
      <c r="I12" s="335">
        <v>750</v>
      </c>
      <c r="J12" s="337" t="s">
        <v>384</v>
      </c>
      <c r="K12" s="338">
        <v>0.7</v>
      </c>
      <c r="L12" s="433">
        <f t="shared" si="1"/>
        <v>0.30000000000000004</v>
      </c>
      <c r="M12" s="432">
        <v>7500</v>
      </c>
      <c r="N12" s="431">
        <v>5000</v>
      </c>
      <c r="O12" s="430">
        <f t="shared" si="2"/>
        <v>7500</v>
      </c>
      <c r="P12" s="339">
        <v>0</v>
      </c>
      <c r="Q12" s="340">
        <f t="shared" si="3"/>
        <v>7500</v>
      </c>
      <c r="R12" s="533" t="s">
        <v>1342</v>
      </c>
      <c r="S12" s="429" t="s">
        <v>1342</v>
      </c>
      <c r="T12" s="534" t="s">
        <v>1342</v>
      </c>
      <c r="U12" s="535" t="s">
        <v>1342</v>
      </c>
      <c r="V12" s="536" t="s">
        <v>1342</v>
      </c>
      <c r="W12" s="537" t="s">
        <v>1342</v>
      </c>
      <c r="X12" s="586" t="s">
        <v>1342</v>
      </c>
      <c r="Y12" s="532" t="e">
        <f t="shared" si="4"/>
        <v>#VALUE!</v>
      </c>
    </row>
    <row r="13" spans="1:368" s="343" customFormat="1" x14ac:dyDescent="0.25">
      <c r="A13" s="342" t="s">
        <v>689</v>
      </c>
      <c r="B13" s="324" t="str">
        <f t="shared" si="0"/>
        <v>Bad River Public Tribal Library</v>
      </c>
      <c r="C13" s="325" t="s">
        <v>690</v>
      </c>
      <c r="D13" s="326">
        <v>42</v>
      </c>
      <c r="E13" s="327">
        <v>1097</v>
      </c>
      <c r="F13" s="326">
        <v>1</v>
      </c>
      <c r="G13" s="326">
        <v>0</v>
      </c>
      <c r="H13" s="326" t="s">
        <v>691</v>
      </c>
      <c r="I13" s="326">
        <v>500</v>
      </c>
      <c r="J13" s="328" t="s">
        <v>692</v>
      </c>
      <c r="K13" s="329">
        <v>0.8</v>
      </c>
      <c r="L13" s="439">
        <f t="shared" si="1"/>
        <v>0.19999999999999996</v>
      </c>
      <c r="M13" s="438">
        <v>5000</v>
      </c>
      <c r="N13" s="437">
        <v>0</v>
      </c>
      <c r="O13" s="436">
        <f t="shared" si="2"/>
        <v>5000</v>
      </c>
      <c r="P13" s="330">
        <v>0</v>
      </c>
      <c r="Q13" s="331">
        <f t="shared" si="3"/>
        <v>5000</v>
      </c>
      <c r="R13" s="527" t="s">
        <v>1342</v>
      </c>
      <c r="S13" s="435" t="s">
        <v>1342</v>
      </c>
      <c r="T13" s="528" t="s">
        <v>1342</v>
      </c>
      <c r="U13" s="529" t="s">
        <v>1342</v>
      </c>
      <c r="V13" s="530" t="s">
        <v>1342</v>
      </c>
      <c r="W13" s="531" t="s">
        <v>1342</v>
      </c>
      <c r="X13" s="585" t="s">
        <v>1342</v>
      </c>
      <c r="Y13" s="532" t="e">
        <f t="shared" si="4"/>
        <v>#VALUE!</v>
      </c>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c r="IW13" s="19"/>
      <c r="IX13" s="19"/>
      <c r="IY13" s="19"/>
      <c r="IZ13" s="19"/>
      <c r="JA13" s="19"/>
      <c r="JB13" s="19"/>
      <c r="JC13" s="19"/>
      <c r="JD13" s="19"/>
      <c r="JE13" s="19"/>
      <c r="JF13" s="19"/>
      <c r="JG13" s="19"/>
      <c r="JH13" s="19"/>
      <c r="JI13" s="19"/>
      <c r="JJ13" s="19"/>
      <c r="JK13" s="19"/>
      <c r="JL13" s="19"/>
      <c r="JM13" s="19"/>
      <c r="JN13" s="19"/>
      <c r="JO13" s="19"/>
      <c r="JP13" s="19"/>
      <c r="JQ13" s="19"/>
      <c r="JR13" s="19"/>
      <c r="JS13" s="19"/>
      <c r="JT13" s="19"/>
      <c r="JU13" s="19"/>
      <c r="JV13" s="19"/>
      <c r="JW13" s="19"/>
      <c r="JX13" s="19"/>
      <c r="JY13" s="19"/>
      <c r="JZ13" s="19"/>
      <c r="KA13" s="19"/>
      <c r="KB13" s="19"/>
      <c r="KC13" s="19"/>
      <c r="KD13" s="19"/>
      <c r="KE13" s="19"/>
      <c r="KF13" s="19"/>
      <c r="KG13" s="19"/>
      <c r="KH13" s="19"/>
      <c r="KI13" s="19"/>
      <c r="KJ13" s="19"/>
      <c r="KK13" s="19"/>
      <c r="KL13" s="19"/>
      <c r="KM13" s="19"/>
      <c r="KN13" s="19"/>
      <c r="KO13" s="19"/>
      <c r="KP13" s="19"/>
      <c r="KQ13" s="19"/>
      <c r="KR13" s="19"/>
      <c r="KS13" s="19"/>
      <c r="KT13" s="19"/>
      <c r="KU13" s="19"/>
      <c r="KV13" s="19"/>
      <c r="KW13" s="19"/>
      <c r="KX13" s="19"/>
      <c r="KY13" s="19"/>
      <c r="KZ13" s="19"/>
      <c r="LA13" s="19"/>
      <c r="LB13" s="19"/>
      <c r="LC13" s="19"/>
      <c r="LD13" s="19"/>
      <c r="LE13" s="19"/>
      <c r="LF13" s="19"/>
      <c r="LG13" s="19"/>
      <c r="LH13" s="19"/>
      <c r="LI13" s="19"/>
      <c r="LJ13" s="19"/>
      <c r="LK13" s="19"/>
      <c r="LL13" s="19"/>
      <c r="LM13" s="19"/>
      <c r="LN13" s="19"/>
      <c r="LO13" s="19"/>
      <c r="LP13" s="19"/>
      <c r="LQ13" s="19"/>
      <c r="LR13" s="19"/>
      <c r="LS13" s="19"/>
      <c r="LT13" s="19"/>
      <c r="LU13" s="19"/>
      <c r="LV13" s="19"/>
      <c r="LW13" s="19"/>
      <c r="LX13" s="19"/>
      <c r="LY13" s="19"/>
      <c r="LZ13" s="19"/>
      <c r="MA13" s="19"/>
      <c r="MB13" s="19"/>
      <c r="MC13" s="19"/>
      <c r="MD13" s="19"/>
      <c r="ME13" s="19"/>
      <c r="MF13" s="19"/>
      <c r="MG13" s="19"/>
      <c r="MH13" s="19"/>
      <c r="MI13" s="19"/>
      <c r="MJ13" s="19"/>
      <c r="MK13" s="19"/>
      <c r="ML13" s="19"/>
      <c r="MM13" s="19"/>
      <c r="MN13" s="19"/>
      <c r="MO13" s="19"/>
      <c r="MP13" s="19"/>
      <c r="MQ13" s="19"/>
      <c r="MR13" s="19"/>
      <c r="MS13" s="19"/>
      <c r="MT13" s="19"/>
      <c r="MU13" s="19"/>
      <c r="MV13" s="19"/>
      <c r="MW13" s="19"/>
      <c r="MX13" s="19"/>
      <c r="MY13" s="19"/>
      <c r="MZ13" s="19"/>
      <c r="NA13" s="19"/>
      <c r="NB13" s="19"/>
      <c r="NC13" s="19"/>
      <c r="ND13" s="19"/>
    </row>
    <row r="14" spans="1:368" s="343" customFormat="1" x14ac:dyDescent="0.25">
      <c r="A14" s="324" t="s">
        <v>1366</v>
      </c>
      <c r="B14" s="333" t="str">
        <f t="shared" si="0"/>
        <v>Baileys Harbor Library (Door County Library)</v>
      </c>
      <c r="C14" s="325"/>
      <c r="D14" s="326"/>
      <c r="E14" s="327"/>
      <c r="F14" s="326"/>
      <c r="G14" s="326"/>
      <c r="H14" s="326"/>
      <c r="I14" s="326"/>
      <c r="J14" s="328"/>
      <c r="K14" s="338">
        <v>0.6</v>
      </c>
      <c r="L14" s="433">
        <f t="shared" si="1"/>
        <v>0.4</v>
      </c>
      <c r="M14" s="441" t="s">
        <v>1352</v>
      </c>
      <c r="N14" s="440">
        <v>5000</v>
      </c>
      <c r="O14" s="430">
        <f t="shared" si="2"/>
        <v>5000</v>
      </c>
      <c r="P14" s="339">
        <v>0</v>
      </c>
      <c r="Q14" s="340">
        <f t="shared" si="3"/>
        <v>5000</v>
      </c>
      <c r="R14" s="533">
        <v>9582.23</v>
      </c>
      <c r="S14" s="429">
        <f t="shared" ref="S14:S21" si="9">MIN(Q14,R14)</f>
        <v>5000</v>
      </c>
      <c r="T14" s="534">
        <f t="shared" ref="T14:T21" si="10">Q14-S14</f>
        <v>0</v>
      </c>
      <c r="U14" s="535">
        <f>W14/L14</f>
        <v>12500</v>
      </c>
      <c r="V14" s="536">
        <f t="shared" si="6"/>
        <v>7500</v>
      </c>
      <c r="W14" s="537">
        <v>5000</v>
      </c>
      <c r="X14" s="586">
        <f t="shared" si="8"/>
        <v>0</v>
      </c>
      <c r="Y14" s="532">
        <f t="shared" si="4"/>
        <v>0</v>
      </c>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c r="IW14" s="19"/>
      <c r="IX14" s="19"/>
      <c r="IY14" s="19"/>
      <c r="IZ14" s="19"/>
      <c r="JA14" s="19"/>
      <c r="JB14" s="19"/>
      <c r="JC14" s="19"/>
      <c r="JD14" s="19"/>
      <c r="JE14" s="19"/>
      <c r="JF14" s="19"/>
      <c r="JG14" s="19"/>
      <c r="JH14" s="19"/>
      <c r="JI14" s="19"/>
      <c r="JJ14" s="19"/>
      <c r="JK14" s="19"/>
      <c r="JL14" s="19"/>
      <c r="JM14" s="19"/>
      <c r="JN14" s="19"/>
      <c r="JO14" s="19"/>
      <c r="JP14" s="19"/>
      <c r="JQ14" s="19"/>
      <c r="JR14" s="19"/>
      <c r="JS14" s="19"/>
      <c r="JT14" s="19"/>
      <c r="JU14" s="19"/>
      <c r="JV14" s="19"/>
      <c r="JW14" s="19"/>
      <c r="JX14" s="19"/>
      <c r="JY14" s="19"/>
      <c r="JZ14" s="19"/>
      <c r="KA14" s="19"/>
      <c r="KB14" s="19"/>
      <c r="KC14" s="19"/>
      <c r="KD14" s="19"/>
      <c r="KE14" s="19"/>
      <c r="KF14" s="19"/>
      <c r="KG14" s="19"/>
      <c r="KH14" s="19"/>
      <c r="KI14" s="19"/>
      <c r="KJ14" s="19"/>
      <c r="KK14" s="19"/>
      <c r="KL14" s="19"/>
      <c r="KM14" s="19"/>
      <c r="KN14" s="19"/>
      <c r="KO14" s="19"/>
      <c r="KP14" s="19"/>
      <c r="KQ14" s="19"/>
      <c r="KR14" s="19"/>
      <c r="KS14" s="19"/>
      <c r="KT14" s="19"/>
      <c r="KU14" s="19"/>
      <c r="KV14" s="19"/>
      <c r="KW14" s="19"/>
      <c r="KX14" s="19"/>
      <c r="KY14" s="19"/>
      <c r="KZ14" s="19"/>
      <c r="LA14" s="19"/>
      <c r="LB14" s="19"/>
      <c r="LC14" s="19"/>
      <c r="LD14" s="19"/>
      <c r="LE14" s="19"/>
      <c r="LF14" s="19"/>
      <c r="LG14" s="19"/>
      <c r="LH14" s="19"/>
      <c r="LI14" s="19"/>
      <c r="LJ14" s="19"/>
      <c r="LK14" s="19"/>
      <c r="LL14" s="19"/>
      <c r="LM14" s="19"/>
      <c r="LN14" s="19"/>
      <c r="LO14" s="19"/>
      <c r="LP14" s="19"/>
      <c r="LQ14" s="19"/>
      <c r="LR14" s="19"/>
      <c r="LS14" s="19"/>
      <c r="LT14" s="19"/>
      <c r="LU14" s="19"/>
      <c r="LV14" s="19"/>
      <c r="LW14" s="19"/>
      <c r="LX14" s="19"/>
      <c r="LY14" s="19"/>
      <c r="LZ14" s="19"/>
      <c r="MA14" s="19"/>
      <c r="MB14" s="19"/>
      <c r="MC14" s="19"/>
      <c r="MD14" s="19"/>
      <c r="ME14" s="19"/>
      <c r="MF14" s="19"/>
      <c r="MG14" s="19"/>
      <c r="MH14" s="19"/>
      <c r="MI14" s="19"/>
      <c r="MJ14" s="19"/>
      <c r="MK14" s="19"/>
      <c r="ML14" s="19"/>
      <c r="MM14" s="19"/>
      <c r="MN14" s="19"/>
      <c r="MO14" s="19"/>
      <c r="MP14" s="19"/>
      <c r="MQ14" s="19"/>
      <c r="MR14" s="19"/>
      <c r="MS14" s="19"/>
      <c r="MT14" s="19"/>
      <c r="MU14" s="19"/>
      <c r="MV14" s="19"/>
      <c r="MW14" s="19"/>
      <c r="MX14" s="19"/>
      <c r="MY14" s="19"/>
      <c r="MZ14" s="19"/>
      <c r="NA14" s="19"/>
      <c r="NB14" s="19"/>
      <c r="NC14" s="19"/>
      <c r="ND14" s="19"/>
    </row>
    <row r="15" spans="1:368" x14ac:dyDescent="0.25">
      <c r="A15" s="333" t="s">
        <v>693</v>
      </c>
      <c r="B15" s="324" t="str">
        <f t="shared" si="0"/>
        <v>Balsam Lake Public Library</v>
      </c>
      <c r="C15" s="334" t="s">
        <v>694</v>
      </c>
      <c r="D15" s="335">
        <v>42</v>
      </c>
      <c r="E15" s="336">
        <v>2447</v>
      </c>
      <c r="F15" s="335">
        <v>1</v>
      </c>
      <c r="G15" s="335">
        <v>0</v>
      </c>
      <c r="H15" s="335" t="s">
        <v>695</v>
      </c>
      <c r="I15" s="335">
        <v>750</v>
      </c>
      <c r="J15" s="337" t="s">
        <v>696</v>
      </c>
      <c r="K15" s="329">
        <v>0.8</v>
      </c>
      <c r="L15" s="439">
        <f t="shared" si="1"/>
        <v>0.19999999999999996</v>
      </c>
      <c r="M15" s="432">
        <v>7500</v>
      </c>
      <c r="N15" s="431">
        <v>5000</v>
      </c>
      <c r="O15" s="436">
        <f t="shared" si="2"/>
        <v>7500</v>
      </c>
      <c r="P15" s="330">
        <v>0</v>
      </c>
      <c r="Q15" s="331">
        <f t="shared" si="3"/>
        <v>7500</v>
      </c>
      <c r="R15" s="527">
        <v>9582.23</v>
      </c>
      <c r="S15" s="435">
        <f t="shared" si="9"/>
        <v>7500</v>
      </c>
      <c r="T15" s="528">
        <f t="shared" si="10"/>
        <v>0</v>
      </c>
      <c r="U15" s="529">
        <f t="shared" si="5"/>
        <v>11977.787499999999</v>
      </c>
      <c r="V15" s="530">
        <f t="shared" si="6"/>
        <v>9582.23</v>
      </c>
      <c r="W15" s="531">
        <f t="shared" si="7"/>
        <v>2395.557499999999</v>
      </c>
      <c r="X15" s="585">
        <f t="shared" si="8"/>
        <v>5104.442500000001</v>
      </c>
      <c r="Y15" s="532">
        <f t="shared" si="4"/>
        <v>0</v>
      </c>
    </row>
    <row r="16" spans="1:368" x14ac:dyDescent="0.25">
      <c r="A16" s="324" t="s">
        <v>697</v>
      </c>
      <c r="B16" s="333" t="str">
        <f t="shared" si="0"/>
        <v>Barneveld Public Library</v>
      </c>
      <c r="C16" s="325" t="s">
        <v>698</v>
      </c>
      <c r="D16" s="326">
        <v>42</v>
      </c>
      <c r="E16" s="327">
        <v>3518</v>
      </c>
      <c r="F16" s="326">
        <v>1</v>
      </c>
      <c r="G16" s="326">
        <v>0</v>
      </c>
      <c r="H16" s="326" t="s">
        <v>699</v>
      </c>
      <c r="I16" s="326">
        <v>750</v>
      </c>
      <c r="J16" s="328" t="s">
        <v>387</v>
      </c>
      <c r="K16" s="338">
        <v>0.5</v>
      </c>
      <c r="L16" s="433">
        <f t="shared" si="1"/>
        <v>0.5</v>
      </c>
      <c r="M16" s="432">
        <v>7500</v>
      </c>
      <c r="N16" s="431">
        <v>5000</v>
      </c>
      <c r="O16" s="430">
        <f t="shared" si="2"/>
        <v>7500</v>
      </c>
      <c r="P16" s="339">
        <v>0</v>
      </c>
      <c r="Q16" s="340">
        <f t="shared" si="3"/>
        <v>7500</v>
      </c>
      <c r="R16" s="533">
        <v>9582.23</v>
      </c>
      <c r="S16" s="429">
        <f t="shared" si="9"/>
        <v>7500</v>
      </c>
      <c r="T16" s="534">
        <f t="shared" si="10"/>
        <v>0</v>
      </c>
      <c r="U16" s="535">
        <f>W16/L16</f>
        <v>15000</v>
      </c>
      <c r="V16" s="536">
        <f t="shared" si="6"/>
        <v>7500</v>
      </c>
      <c r="W16" s="537">
        <v>7500</v>
      </c>
      <c r="X16" s="586">
        <f t="shared" si="8"/>
        <v>0</v>
      </c>
      <c r="Y16" s="532">
        <f t="shared" si="4"/>
        <v>0</v>
      </c>
    </row>
    <row r="17" spans="1:368" x14ac:dyDescent="0.25">
      <c r="A17" s="333" t="s">
        <v>700</v>
      </c>
      <c r="B17" s="324" t="str">
        <f t="shared" si="0"/>
        <v>Bayfield Carnegie Public Library</v>
      </c>
      <c r="C17" s="334" t="s">
        <v>701</v>
      </c>
      <c r="D17" s="335">
        <v>43</v>
      </c>
      <c r="E17" s="336">
        <v>4100</v>
      </c>
      <c r="F17" s="335">
        <v>1</v>
      </c>
      <c r="G17" s="335">
        <v>0</v>
      </c>
      <c r="H17" s="335" t="s">
        <v>702</v>
      </c>
      <c r="I17" s="335">
        <v>750</v>
      </c>
      <c r="J17" s="337" t="s">
        <v>389</v>
      </c>
      <c r="K17" s="329">
        <v>0.85</v>
      </c>
      <c r="L17" s="439">
        <f t="shared" si="1"/>
        <v>0.15000000000000002</v>
      </c>
      <c r="M17" s="432">
        <v>7500</v>
      </c>
      <c r="N17" s="431">
        <v>5000</v>
      </c>
      <c r="O17" s="436">
        <f t="shared" si="2"/>
        <v>7500</v>
      </c>
      <c r="P17" s="330">
        <v>0</v>
      </c>
      <c r="Q17" s="331">
        <f t="shared" si="3"/>
        <v>7500</v>
      </c>
      <c r="R17" s="527">
        <v>9582.23</v>
      </c>
      <c r="S17" s="435">
        <f t="shared" si="9"/>
        <v>7500</v>
      </c>
      <c r="T17" s="528">
        <f t="shared" si="10"/>
        <v>0</v>
      </c>
      <c r="U17" s="529">
        <f t="shared" si="5"/>
        <v>11273.211764705882</v>
      </c>
      <c r="V17" s="530">
        <f t="shared" si="6"/>
        <v>9582.23</v>
      </c>
      <c r="W17" s="531">
        <f t="shared" si="7"/>
        <v>1690.9817647058826</v>
      </c>
      <c r="X17" s="585">
        <f t="shared" si="8"/>
        <v>5809.0182352941174</v>
      </c>
      <c r="Y17" s="532">
        <f t="shared" si="4"/>
        <v>0</v>
      </c>
    </row>
    <row r="18" spans="1:368" x14ac:dyDescent="0.25">
      <c r="A18" s="324" t="s">
        <v>703</v>
      </c>
      <c r="B18" s="333" t="str">
        <f t="shared" si="0"/>
        <v>Bekkum Memorial Public Library</v>
      </c>
      <c r="C18" s="325" t="s">
        <v>704</v>
      </c>
      <c r="D18" s="326">
        <v>42</v>
      </c>
      <c r="E18" s="327">
        <v>5319</v>
      </c>
      <c r="F18" s="326">
        <v>1</v>
      </c>
      <c r="G18" s="326">
        <v>0</v>
      </c>
      <c r="H18" s="326" t="s">
        <v>705</v>
      </c>
      <c r="I18" s="326">
        <v>1000</v>
      </c>
      <c r="J18" s="328" t="s">
        <v>706</v>
      </c>
      <c r="K18" s="338">
        <v>0.6</v>
      </c>
      <c r="L18" s="433">
        <f t="shared" si="1"/>
        <v>0.4</v>
      </c>
      <c r="M18" s="432">
        <v>10000</v>
      </c>
      <c r="N18" s="431">
        <v>7500</v>
      </c>
      <c r="O18" s="430">
        <f t="shared" si="2"/>
        <v>10000</v>
      </c>
      <c r="P18" s="339">
        <v>848</v>
      </c>
      <c r="Q18" s="340">
        <f t="shared" si="3"/>
        <v>9152</v>
      </c>
      <c r="R18" s="533">
        <v>11958.62</v>
      </c>
      <c r="S18" s="429">
        <f t="shared" si="9"/>
        <v>9152</v>
      </c>
      <c r="T18" s="534">
        <f t="shared" si="10"/>
        <v>0</v>
      </c>
      <c r="U18" s="535">
        <f t="shared" si="5"/>
        <v>19931.033333333336</v>
      </c>
      <c r="V18" s="536">
        <f t="shared" si="6"/>
        <v>11958.62</v>
      </c>
      <c r="W18" s="537">
        <f t="shared" si="7"/>
        <v>7972.4133333333348</v>
      </c>
      <c r="X18" s="586">
        <f t="shared" si="8"/>
        <v>1179.5866666666652</v>
      </c>
      <c r="Y18" s="532">
        <f t="shared" si="4"/>
        <v>0</v>
      </c>
    </row>
    <row r="19" spans="1:368" x14ac:dyDescent="0.25">
      <c r="A19" s="333" t="s">
        <v>707</v>
      </c>
      <c r="B19" s="324" t="str">
        <f t="shared" si="0"/>
        <v>Belleville Public Library</v>
      </c>
      <c r="C19" s="334" t="s">
        <v>708</v>
      </c>
      <c r="D19" s="335">
        <v>42</v>
      </c>
      <c r="E19" s="336">
        <v>3283</v>
      </c>
      <c r="F19" s="335">
        <v>1</v>
      </c>
      <c r="G19" s="335">
        <v>0</v>
      </c>
      <c r="H19" s="335" t="s">
        <v>709</v>
      </c>
      <c r="I19" s="335">
        <v>750</v>
      </c>
      <c r="J19" s="337" t="s">
        <v>391</v>
      </c>
      <c r="K19" s="329">
        <v>0.6</v>
      </c>
      <c r="L19" s="439">
        <f t="shared" si="1"/>
        <v>0.4</v>
      </c>
      <c r="M19" s="432">
        <v>7500</v>
      </c>
      <c r="N19" s="431">
        <v>5000</v>
      </c>
      <c r="O19" s="436">
        <f t="shared" si="2"/>
        <v>7500</v>
      </c>
      <c r="P19" s="330">
        <v>0</v>
      </c>
      <c r="Q19" s="331">
        <f t="shared" si="3"/>
        <v>7500</v>
      </c>
      <c r="R19" s="527">
        <v>11019.56</v>
      </c>
      <c r="S19" s="435">
        <f t="shared" si="9"/>
        <v>7500</v>
      </c>
      <c r="T19" s="528">
        <f t="shared" si="10"/>
        <v>0</v>
      </c>
      <c r="U19" s="529">
        <f t="shared" si="5"/>
        <v>18365.933333333334</v>
      </c>
      <c r="V19" s="530">
        <f t="shared" si="6"/>
        <v>11019.56</v>
      </c>
      <c r="W19" s="531">
        <f t="shared" si="7"/>
        <v>7346.3733333333339</v>
      </c>
      <c r="X19" s="585">
        <f t="shared" si="8"/>
        <v>153.6266666666661</v>
      </c>
      <c r="Y19" s="532">
        <f t="shared" si="4"/>
        <v>0</v>
      </c>
    </row>
    <row r="20" spans="1:368" x14ac:dyDescent="0.25">
      <c r="A20" s="324" t="s">
        <v>710</v>
      </c>
      <c r="B20" s="333" t="str">
        <f t="shared" si="0"/>
        <v>Ben Guthrie--Lac Du Flambeau Public Library</v>
      </c>
      <c r="C20" s="325" t="s">
        <v>711</v>
      </c>
      <c r="D20" s="326">
        <v>43</v>
      </c>
      <c r="E20" s="327">
        <v>3466</v>
      </c>
      <c r="F20" s="326">
        <v>1</v>
      </c>
      <c r="G20" s="326">
        <v>0</v>
      </c>
      <c r="H20" s="326" t="s">
        <v>712</v>
      </c>
      <c r="I20" s="326">
        <v>750</v>
      </c>
      <c r="J20" s="328" t="s">
        <v>713</v>
      </c>
      <c r="K20" s="338">
        <v>0.85</v>
      </c>
      <c r="L20" s="433">
        <f t="shared" si="1"/>
        <v>0.15000000000000002</v>
      </c>
      <c r="M20" s="441">
        <v>7500</v>
      </c>
      <c r="N20" s="440">
        <v>7500</v>
      </c>
      <c r="O20" s="430">
        <f t="shared" si="2"/>
        <v>7500</v>
      </c>
      <c r="P20" s="339">
        <v>0</v>
      </c>
      <c r="Q20" s="340">
        <f t="shared" si="3"/>
        <v>7500</v>
      </c>
      <c r="R20" s="533">
        <v>9582.23</v>
      </c>
      <c r="S20" s="429">
        <f t="shared" si="9"/>
        <v>7500</v>
      </c>
      <c r="T20" s="534">
        <f t="shared" si="10"/>
        <v>0</v>
      </c>
      <c r="U20" s="535">
        <f t="shared" si="5"/>
        <v>11273.211764705882</v>
      </c>
      <c r="V20" s="536">
        <f t="shared" si="6"/>
        <v>9582.23</v>
      </c>
      <c r="W20" s="537">
        <f t="shared" si="7"/>
        <v>1690.9817647058826</v>
      </c>
      <c r="X20" s="586">
        <f t="shared" si="8"/>
        <v>5809.0182352941174</v>
      </c>
      <c r="Y20" s="532">
        <f t="shared" si="4"/>
        <v>0</v>
      </c>
    </row>
    <row r="21" spans="1:368" x14ac:dyDescent="0.25">
      <c r="A21" s="333" t="s">
        <v>714</v>
      </c>
      <c r="B21" s="324" t="str">
        <f t="shared" si="0"/>
        <v>Benton Public Library</v>
      </c>
      <c r="C21" s="334" t="s">
        <v>715</v>
      </c>
      <c r="D21" s="335">
        <v>42</v>
      </c>
      <c r="E21" s="336">
        <v>1517</v>
      </c>
      <c r="F21" s="335">
        <v>1</v>
      </c>
      <c r="G21" s="335">
        <v>0</v>
      </c>
      <c r="H21" s="335" t="s">
        <v>685</v>
      </c>
      <c r="I21" s="335">
        <v>500</v>
      </c>
      <c r="J21" s="337" t="s">
        <v>393</v>
      </c>
      <c r="K21" s="329">
        <v>0.6</v>
      </c>
      <c r="L21" s="439">
        <f t="shared" si="1"/>
        <v>0.4</v>
      </c>
      <c r="M21" s="438">
        <v>5000</v>
      </c>
      <c r="N21" s="437">
        <v>5000</v>
      </c>
      <c r="O21" s="436">
        <f t="shared" si="2"/>
        <v>5000</v>
      </c>
      <c r="P21" s="330">
        <v>0</v>
      </c>
      <c r="Q21" s="331">
        <f t="shared" si="3"/>
        <v>5000</v>
      </c>
      <c r="R21" s="527">
        <v>9582.23</v>
      </c>
      <c r="S21" s="435">
        <f t="shared" si="9"/>
        <v>5000</v>
      </c>
      <c r="T21" s="528">
        <f t="shared" si="10"/>
        <v>0</v>
      </c>
      <c r="U21" s="529">
        <f>W21/L21</f>
        <v>12500</v>
      </c>
      <c r="V21" s="530">
        <f t="shared" si="6"/>
        <v>7500</v>
      </c>
      <c r="W21" s="531">
        <v>5000</v>
      </c>
      <c r="X21" s="585">
        <f t="shared" si="8"/>
        <v>0</v>
      </c>
      <c r="Y21" s="532">
        <f t="shared" si="4"/>
        <v>0</v>
      </c>
    </row>
    <row r="22" spans="1:368" s="343" customFormat="1" x14ac:dyDescent="0.25">
      <c r="A22" s="342" t="s">
        <v>1367</v>
      </c>
      <c r="B22" s="333" t="str">
        <f t="shared" si="0"/>
        <v>Birnamwood Branch (Outagamie Waupaca Library System)</v>
      </c>
      <c r="C22" s="325"/>
      <c r="D22" s="326"/>
      <c r="E22" s="327"/>
      <c r="F22" s="326"/>
      <c r="G22" s="326"/>
      <c r="H22" s="326"/>
      <c r="I22" s="326"/>
      <c r="J22" s="328"/>
      <c r="K22" s="338">
        <v>0.7</v>
      </c>
      <c r="L22" s="433">
        <f t="shared" si="1"/>
        <v>0.30000000000000004</v>
      </c>
      <c r="M22" s="441" t="s">
        <v>1352</v>
      </c>
      <c r="N22" s="440">
        <v>5000</v>
      </c>
      <c r="O22" s="430">
        <f t="shared" si="2"/>
        <v>5000</v>
      </c>
      <c r="P22" s="339">
        <v>0</v>
      </c>
      <c r="Q22" s="340">
        <f t="shared" si="3"/>
        <v>5000</v>
      </c>
      <c r="R22" s="533" t="s">
        <v>1342</v>
      </c>
      <c r="S22" s="429" t="s">
        <v>1342</v>
      </c>
      <c r="T22" s="534" t="s">
        <v>1342</v>
      </c>
      <c r="U22" s="535" t="s">
        <v>1342</v>
      </c>
      <c r="V22" s="536" t="s">
        <v>1342</v>
      </c>
      <c r="W22" s="537" t="s">
        <v>1342</v>
      </c>
      <c r="X22" s="586" t="s">
        <v>1342</v>
      </c>
      <c r="Y22" s="532" t="e">
        <f t="shared" si="4"/>
        <v>#VALUE!</v>
      </c>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c r="IW22" s="19"/>
      <c r="IX22" s="19"/>
      <c r="IY22" s="19"/>
      <c r="IZ22" s="19"/>
      <c r="JA22" s="19"/>
      <c r="JB22" s="19"/>
      <c r="JC22" s="19"/>
      <c r="JD22" s="19"/>
      <c r="JE22" s="19"/>
      <c r="JF22" s="19"/>
      <c r="JG22" s="19"/>
      <c r="JH22" s="19"/>
      <c r="JI22" s="19"/>
      <c r="JJ22" s="19"/>
      <c r="JK22" s="19"/>
      <c r="JL22" s="19"/>
      <c r="JM22" s="19"/>
      <c r="JN22" s="19"/>
      <c r="JO22" s="19"/>
      <c r="JP22" s="19"/>
      <c r="JQ22" s="19"/>
      <c r="JR22" s="19"/>
      <c r="JS22" s="19"/>
      <c r="JT22" s="19"/>
      <c r="JU22" s="19"/>
      <c r="JV22" s="19"/>
      <c r="JW22" s="19"/>
      <c r="JX22" s="19"/>
      <c r="JY22" s="19"/>
      <c r="JZ22" s="19"/>
      <c r="KA22" s="19"/>
      <c r="KB22" s="19"/>
      <c r="KC22" s="19"/>
      <c r="KD22" s="19"/>
      <c r="KE22" s="19"/>
      <c r="KF22" s="19"/>
      <c r="KG22" s="19"/>
      <c r="KH22" s="19"/>
      <c r="KI22" s="19"/>
      <c r="KJ22" s="19"/>
      <c r="KK22" s="19"/>
      <c r="KL22" s="19"/>
      <c r="KM22" s="19"/>
      <c r="KN22" s="19"/>
      <c r="KO22" s="19"/>
      <c r="KP22" s="19"/>
      <c r="KQ22" s="19"/>
      <c r="KR22" s="19"/>
      <c r="KS22" s="19"/>
      <c r="KT22" s="19"/>
      <c r="KU22" s="19"/>
      <c r="KV22" s="19"/>
      <c r="KW22" s="19"/>
      <c r="KX22" s="19"/>
      <c r="KY22" s="19"/>
      <c r="KZ22" s="19"/>
      <c r="LA22" s="19"/>
      <c r="LB22" s="19"/>
      <c r="LC22" s="19"/>
      <c r="LD22" s="19"/>
      <c r="LE22" s="19"/>
      <c r="LF22" s="19"/>
      <c r="LG22" s="19"/>
      <c r="LH22" s="19"/>
      <c r="LI22" s="19"/>
      <c r="LJ22" s="19"/>
      <c r="LK22" s="19"/>
      <c r="LL22" s="19"/>
      <c r="LM22" s="19"/>
      <c r="LN22" s="19"/>
      <c r="LO22" s="19"/>
      <c r="LP22" s="19"/>
      <c r="LQ22" s="19"/>
      <c r="LR22" s="19"/>
      <c r="LS22" s="19"/>
      <c r="LT22" s="19"/>
      <c r="LU22" s="19"/>
      <c r="LV22" s="19"/>
      <c r="LW22" s="19"/>
      <c r="LX22" s="19"/>
      <c r="LY22" s="19"/>
      <c r="LZ22" s="19"/>
      <c r="MA22" s="19"/>
      <c r="MB22" s="19"/>
      <c r="MC22" s="19"/>
      <c r="MD22" s="19"/>
      <c r="ME22" s="19"/>
      <c r="MF22" s="19"/>
      <c r="MG22" s="19"/>
      <c r="MH22" s="19"/>
      <c r="MI22" s="19"/>
      <c r="MJ22" s="19"/>
      <c r="MK22" s="19"/>
      <c r="ML22" s="19"/>
      <c r="MM22" s="19"/>
      <c r="MN22" s="19"/>
      <c r="MO22" s="19"/>
      <c r="MP22" s="19"/>
      <c r="MQ22" s="19"/>
      <c r="MR22" s="19"/>
      <c r="MS22" s="19"/>
      <c r="MT22" s="19"/>
      <c r="MU22" s="19"/>
      <c r="MV22" s="19"/>
      <c r="MW22" s="19"/>
      <c r="MX22" s="19"/>
      <c r="MY22" s="19"/>
      <c r="MZ22" s="19"/>
      <c r="NA22" s="19"/>
      <c r="NB22" s="19"/>
      <c r="NC22" s="19"/>
      <c r="ND22" s="19"/>
    </row>
    <row r="23" spans="1:368" x14ac:dyDescent="0.25">
      <c r="A23" s="333" t="s">
        <v>716</v>
      </c>
      <c r="B23" s="324" t="str">
        <f t="shared" si="0"/>
        <v>Black Creek Village Library</v>
      </c>
      <c r="C23" s="334" t="s">
        <v>717</v>
      </c>
      <c r="D23" s="335">
        <v>42</v>
      </c>
      <c r="E23" s="336">
        <v>6658</v>
      </c>
      <c r="F23" s="335">
        <v>1</v>
      </c>
      <c r="G23" s="335">
        <v>0</v>
      </c>
      <c r="H23" s="335" t="s">
        <v>718</v>
      </c>
      <c r="I23" s="335">
        <v>1000</v>
      </c>
      <c r="J23" s="337" t="s">
        <v>719</v>
      </c>
      <c r="K23" s="329">
        <v>0.6</v>
      </c>
      <c r="L23" s="439">
        <f t="shared" si="1"/>
        <v>0.4</v>
      </c>
      <c r="M23" s="432">
        <v>10000</v>
      </c>
      <c r="N23" s="431">
        <v>5000</v>
      </c>
      <c r="O23" s="436">
        <f t="shared" si="2"/>
        <v>10000</v>
      </c>
      <c r="P23" s="330">
        <v>0</v>
      </c>
      <c r="Q23" s="331">
        <f t="shared" si="3"/>
        <v>10000</v>
      </c>
      <c r="R23" s="527">
        <v>13534.89</v>
      </c>
      <c r="S23" s="435">
        <f t="shared" ref="S23:S29" si="11">MIN(Q23,R23)</f>
        <v>10000</v>
      </c>
      <c r="T23" s="528">
        <f t="shared" ref="T23:T29" si="12">Q23-S23</f>
        <v>0</v>
      </c>
      <c r="U23" s="529">
        <f t="shared" si="5"/>
        <v>22558.15</v>
      </c>
      <c r="V23" s="530">
        <f t="shared" si="6"/>
        <v>13534.890000000001</v>
      </c>
      <c r="W23" s="531">
        <f t="shared" si="7"/>
        <v>9023.26</v>
      </c>
      <c r="X23" s="585">
        <f t="shared" si="8"/>
        <v>976.73999999999978</v>
      </c>
      <c r="Y23" s="532">
        <f t="shared" si="4"/>
        <v>0</v>
      </c>
    </row>
    <row r="24" spans="1:368" x14ac:dyDescent="0.25">
      <c r="A24" s="324" t="s">
        <v>720</v>
      </c>
      <c r="B24" s="333" t="str">
        <f t="shared" si="0"/>
        <v>Blair-Preston Public Library</v>
      </c>
      <c r="C24" s="325" t="s">
        <v>721</v>
      </c>
      <c r="D24" s="326">
        <v>42</v>
      </c>
      <c r="E24" s="327">
        <v>3134</v>
      </c>
      <c r="F24" s="326">
        <v>1</v>
      </c>
      <c r="G24" s="326">
        <v>0</v>
      </c>
      <c r="H24" s="326" t="s">
        <v>722</v>
      </c>
      <c r="I24" s="326">
        <v>750</v>
      </c>
      <c r="J24" s="328" t="s">
        <v>723</v>
      </c>
      <c r="K24" s="338">
        <v>0.7</v>
      </c>
      <c r="L24" s="433">
        <f t="shared" si="1"/>
        <v>0.30000000000000004</v>
      </c>
      <c r="M24" s="432">
        <v>7500</v>
      </c>
      <c r="N24" s="431">
        <v>5000</v>
      </c>
      <c r="O24" s="430">
        <f t="shared" si="2"/>
        <v>7500</v>
      </c>
      <c r="P24" s="339">
        <v>302</v>
      </c>
      <c r="Q24" s="340">
        <f t="shared" si="3"/>
        <v>7198</v>
      </c>
      <c r="R24" s="533">
        <v>9582.23</v>
      </c>
      <c r="S24" s="429">
        <f t="shared" si="11"/>
        <v>7198</v>
      </c>
      <c r="T24" s="534">
        <f t="shared" si="12"/>
        <v>0</v>
      </c>
      <c r="U24" s="535">
        <f t="shared" si="5"/>
        <v>13688.9</v>
      </c>
      <c r="V24" s="536">
        <f t="shared" si="6"/>
        <v>9582.23</v>
      </c>
      <c r="W24" s="537">
        <f t="shared" si="7"/>
        <v>4106.67</v>
      </c>
      <c r="X24" s="586">
        <f t="shared" si="8"/>
        <v>3091.33</v>
      </c>
      <c r="Y24" s="532">
        <f t="shared" si="4"/>
        <v>0</v>
      </c>
    </row>
    <row r="25" spans="1:368" x14ac:dyDescent="0.25">
      <c r="A25" s="333" t="s">
        <v>724</v>
      </c>
      <c r="B25" s="324" t="str">
        <f t="shared" si="0"/>
        <v>Blanchardville Public Library</v>
      </c>
      <c r="C25" s="334" t="s">
        <v>725</v>
      </c>
      <c r="D25" s="335">
        <v>42</v>
      </c>
      <c r="E25" s="336">
        <v>1592</v>
      </c>
      <c r="F25" s="335">
        <v>1</v>
      </c>
      <c r="G25" s="335">
        <v>0</v>
      </c>
      <c r="H25" s="335" t="s">
        <v>685</v>
      </c>
      <c r="I25" s="335">
        <v>500</v>
      </c>
      <c r="J25" s="337" t="s">
        <v>726</v>
      </c>
      <c r="K25" s="329">
        <v>0.6</v>
      </c>
      <c r="L25" s="439">
        <f t="shared" si="1"/>
        <v>0.4</v>
      </c>
      <c r="M25" s="438">
        <v>5000</v>
      </c>
      <c r="N25" s="437">
        <v>5000</v>
      </c>
      <c r="O25" s="436">
        <f t="shared" si="2"/>
        <v>5000</v>
      </c>
      <c r="P25" s="330">
        <v>0</v>
      </c>
      <c r="Q25" s="331">
        <f t="shared" si="3"/>
        <v>5000</v>
      </c>
      <c r="R25" s="527">
        <v>9582.23</v>
      </c>
      <c r="S25" s="435">
        <f t="shared" si="11"/>
        <v>5000</v>
      </c>
      <c r="T25" s="528">
        <f t="shared" si="12"/>
        <v>0</v>
      </c>
      <c r="U25" s="529">
        <f>W25/L25</f>
        <v>12500</v>
      </c>
      <c r="V25" s="530">
        <f t="shared" si="6"/>
        <v>7500</v>
      </c>
      <c r="W25" s="531">
        <v>5000</v>
      </c>
      <c r="X25" s="585">
        <f t="shared" si="8"/>
        <v>0</v>
      </c>
      <c r="Y25" s="532">
        <f t="shared" si="4"/>
        <v>0</v>
      </c>
    </row>
    <row r="26" spans="1:368" x14ac:dyDescent="0.25">
      <c r="A26" s="324" t="s">
        <v>727</v>
      </c>
      <c r="B26" s="333" t="str">
        <f t="shared" si="0"/>
        <v>Bloomington Public Library</v>
      </c>
      <c r="C26" s="325" t="s">
        <v>728</v>
      </c>
      <c r="D26" s="326">
        <v>42</v>
      </c>
      <c r="E26" s="327">
        <v>1403</v>
      </c>
      <c r="F26" s="326">
        <v>1</v>
      </c>
      <c r="G26" s="326">
        <v>0</v>
      </c>
      <c r="H26" s="326" t="s">
        <v>671</v>
      </c>
      <c r="I26" s="326">
        <v>500</v>
      </c>
      <c r="J26" s="328" t="s">
        <v>729</v>
      </c>
      <c r="K26" s="338">
        <v>0.7</v>
      </c>
      <c r="L26" s="433">
        <f t="shared" si="1"/>
        <v>0.30000000000000004</v>
      </c>
      <c r="M26" s="441">
        <v>5000</v>
      </c>
      <c r="N26" s="440">
        <v>5000</v>
      </c>
      <c r="O26" s="430">
        <f t="shared" si="2"/>
        <v>5000</v>
      </c>
      <c r="P26" s="339">
        <v>0</v>
      </c>
      <c r="Q26" s="340">
        <f t="shared" si="3"/>
        <v>5000</v>
      </c>
      <c r="R26" s="533">
        <v>9582.23</v>
      </c>
      <c r="S26" s="429">
        <f t="shared" si="11"/>
        <v>5000</v>
      </c>
      <c r="T26" s="534">
        <f t="shared" si="12"/>
        <v>0</v>
      </c>
      <c r="U26" s="535">
        <f t="shared" si="5"/>
        <v>13688.9</v>
      </c>
      <c r="V26" s="536">
        <f t="shared" si="6"/>
        <v>9582.23</v>
      </c>
      <c r="W26" s="537">
        <f t="shared" si="7"/>
        <v>4106.67</v>
      </c>
      <c r="X26" s="586">
        <f t="shared" si="8"/>
        <v>893.32999999999993</v>
      </c>
      <c r="Y26" s="532">
        <f t="shared" si="4"/>
        <v>0</v>
      </c>
    </row>
    <row r="27" spans="1:368" s="343" customFormat="1" x14ac:dyDescent="0.25">
      <c r="A27" s="333" t="s">
        <v>1353</v>
      </c>
      <c r="B27" s="324" t="str">
        <f t="shared" si="0"/>
        <v>Bonduel Branch Library</v>
      </c>
      <c r="C27" s="334"/>
      <c r="D27" s="335"/>
      <c r="E27" s="336"/>
      <c r="F27" s="335"/>
      <c r="G27" s="335"/>
      <c r="H27" s="335"/>
      <c r="I27" s="335"/>
      <c r="J27" s="337"/>
      <c r="K27" s="329">
        <v>0.6</v>
      </c>
      <c r="L27" s="439">
        <f t="shared" si="1"/>
        <v>0.4</v>
      </c>
      <c r="M27" s="438" t="s">
        <v>1352</v>
      </c>
      <c r="N27" s="437">
        <v>5000</v>
      </c>
      <c r="O27" s="436">
        <f t="shared" si="2"/>
        <v>5000</v>
      </c>
      <c r="P27" s="330">
        <v>0</v>
      </c>
      <c r="Q27" s="331">
        <f t="shared" si="3"/>
        <v>5000</v>
      </c>
      <c r="R27" s="527">
        <v>9582.23</v>
      </c>
      <c r="S27" s="435">
        <f t="shared" si="11"/>
        <v>5000</v>
      </c>
      <c r="T27" s="528">
        <f t="shared" si="12"/>
        <v>0</v>
      </c>
      <c r="U27" s="529">
        <f>W27/L27</f>
        <v>12500</v>
      </c>
      <c r="V27" s="530">
        <f t="shared" si="6"/>
        <v>7500</v>
      </c>
      <c r="W27" s="531">
        <v>5000</v>
      </c>
      <c r="X27" s="585">
        <f t="shared" si="8"/>
        <v>0</v>
      </c>
      <c r="Y27" s="532">
        <f t="shared" si="4"/>
        <v>0</v>
      </c>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c r="IU27" s="19"/>
      <c r="IV27" s="19"/>
      <c r="IW27" s="19"/>
      <c r="IX27" s="19"/>
      <c r="IY27" s="19"/>
      <c r="IZ27" s="19"/>
      <c r="JA27" s="19"/>
      <c r="JB27" s="19"/>
      <c r="JC27" s="19"/>
      <c r="JD27" s="19"/>
      <c r="JE27" s="19"/>
      <c r="JF27" s="19"/>
      <c r="JG27" s="19"/>
      <c r="JH27" s="19"/>
      <c r="JI27" s="19"/>
      <c r="JJ27" s="19"/>
      <c r="JK27" s="19"/>
      <c r="JL27" s="19"/>
      <c r="JM27" s="19"/>
      <c r="JN27" s="19"/>
      <c r="JO27" s="19"/>
      <c r="JP27" s="19"/>
      <c r="JQ27" s="19"/>
      <c r="JR27" s="19"/>
      <c r="JS27" s="19"/>
      <c r="JT27" s="19"/>
      <c r="JU27" s="19"/>
      <c r="JV27" s="19"/>
      <c r="JW27" s="19"/>
      <c r="JX27" s="19"/>
      <c r="JY27" s="19"/>
      <c r="JZ27" s="19"/>
      <c r="KA27" s="19"/>
      <c r="KB27" s="19"/>
      <c r="KC27" s="19"/>
      <c r="KD27" s="19"/>
      <c r="KE27" s="19"/>
      <c r="KF27" s="19"/>
      <c r="KG27" s="19"/>
      <c r="KH27" s="19"/>
      <c r="KI27" s="19"/>
      <c r="KJ27" s="19"/>
      <c r="KK27" s="19"/>
      <c r="KL27" s="19"/>
      <c r="KM27" s="19"/>
      <c r="KN27" s="19"/>
      <c r="KO27" s="19"/>
      <c r="KP27" s="19"/>
      <c r="KQ27" s="19"/>
      <c r="KR27" s="19"/>
      <c r="KS27" s="19"/>
      <c r="KT27" s="19"/>
      <c r="KU27" s="19"/>
      <c r="KV27" s="19"/>
      <c r="KW27" s="19"/>
      <c r="KX27" s="19"/>
      <c r="KY27" s="19"/>
      <c r="KZ27" s="19"/>
      <c r="LA27" s="19"/>
      <c r="LB27" s="19"/>
      <c r="LC27" s="19"/>
      <c r="LD27" s="19"/>
      <c r="LE27" s="19"/>
      <c r="LF27" s="19"/>
      <c r="LG27" s="19"/>
      <c r="LH27" s="19"/>
      <c r="LI27" s="19"/>
      <c r="LJ27" s="19"/>
      <c r="LK27" s="19"/>
      <c r="LL27" s="19"/>
      <c r="LM27" s="19"/>
      <c r="LN27" s="19"/>
      <c r="LO27" s="19"/>
      <c r="LP27" s="19"/>
      <c r="LQ27" s="19"/>
      <c r="LR27" s="19"/>
      <c r="LS27" s="19"/>
      <c r="LT27" s="19"/>
      <c r="LU27" s="19"/>
      <c r="LV27" s="19"/>
      <c r="LW27" s="19"/>
      <c r="LX27" s="19"/>
      <c r="LY27" s="19"/>
      <c r="LZ27" s="19"/>
      <c r="MA27" s="19"/>
      <c r="MB27" s="19"/>
      <c r="MC27" s="19"/>
      <c r="MD27" s="19"/>
      <c r="ME27" s="19"/>
      <c r="MF27" s="19"/>
      <c r="MG27" s="19"/>
      <c r="MH27" s="19"/>
      <c r="MI27" s="19"/>
      <c r="MJ27" s="19"/>
      <c r="MK27" s="19"/>
      <c r="ML27" s="19"/>
      <c r="MM27" s="19"/>
      <c r="MN27" s="19"/>
      <c r="MO27" s="19"/>
      <c r="MP27" s="19"/>
      <c r="MQ27" s="19"/>
      <c r="MR27" s="19"/>
      <c r="MS27" s="19"/>
      <c r="MT27" s="19"/>
      <c r="MU27" s="19"/>
      <c r="MV27" s="19"/>
      <c r="MW27" s="19"/>
      <c r="MX27" s="19"/>
      <c r="MY27" s="19"/>
      <c r="MZ27" s="19"/>
      <c r="NA27" s="19"/>
      <c r="NB27" s="19"/>
      <c r="NC27" s="19"/>
      <c r="ND27" s="19"/>
    </row>
    <row r="28" spans="1:368" x14ac:dyDescent="0.25">
      <c r="A28" s="324" t="s">
        <v>730</v>
      </c>
      <c r="B28" s="333" t="str">
        <f t="shared" si="0"/>
        <v>Boulder Junction Public Library</v>
      </c>
      <c r="C28" s="325" t="s">
        <v>731</v>
      </c>
      <c r="D28" s="326">
        <v>43</v>
      </c>
      <c r="E28" s="327">
        <v>946</v>
      </c>
      <c r="F28" s="326">
        <v>1</v>
      </c>
      <c r="G28" s="326">
        <v>0</v>
      </c>
      <c r="H28" s="326" t="s">
        <v>712</v>
      </c>
      <c r="I28" s="326">
        <v>500</v>
      </c>
      <c r="J28" s="328" t="s">
        <v>732</v>
      </c>
      <c r="K28" s="338">
        <v>0.7</v>
      </c>
      <c r="L28" s="433">
        <f t="shared" si="1"/>
        <v>0.30000000000000004</v>
      </c>
      <c r="M28" s="441">
        <v>5000</v>
      </c>
      <c r="N28" s="440">
        <v>5000</v>
      </c>
      <c r="O28" s="430">
        <f t="shared" si="2"/>
        <v>5000</v>
      </c>
      <c r="P28" s="339">
        <v>0</v>
      </c>
      <c r="Q28" s="340">
        <f t="shared" si="3"/>
        <v>5000</v>
      </c>
      <c r="R28" s="533">
        <v>9582.23</v>
      </c>
      <c r="S28" s="429">
        <f t="shared" si="11"/>
        <v>5000</v>
      </c>
      <c r="T28" s="534">
        <f t="shared" si="12"/>
        <v>0</v>
      </c>
      <c r="U28" s="535">
        <f t="shared" si="5"/>
        <v>13688.9</v>
      </c>
      <c r="V28" s="536">
        <f t="shared" si="6"/>
        <v>9582.23</v>
      </c>
      <c r="W28" s="537">
        <f t="shared" si="7"/>
        <v>4106.67</v>
      </c>
      <c r="X28" s="586">
        <f t="shared" si="8"/>
        <v>893.32999999999993</v>
      </c>
      <c r="Y28" s="532">
        <f t="shared" si="4"/>
        <v>0</v>
      </c>
    </row>
    <row r="29" spans="1:368" x14ac:dyDescent="0.25">
      <c r="A29" s="333" t="s">
        <v>733</v>
      </c>
      <c r="B29" s="324" t="str">
        <f t="shared" si="0"/>
        <v>Boyceville Public Library</v>
      </c>
      <c r="C29" s="334" t="s">
        <v>734</v>
      </c>
      <c r="D29" s="335">
        <v>42</v>
      </c>
      <c r="E29" s="336">
        <v>3080</v>
      </c>
      <c r="F29" s="335">
        <v>1</v>
      </c>
      <c r="G29" s="335">
        <v>0</v>
      </c>
      <c r="H29" s="335" t="s">
        <v>735</v>
      </c>
      <c r="I29" s="335">
        <v>750</v>
      </c>
      <c r="J29" s="337" t="s">
        <v>736</v>
      </c>
      <c r="K29" s="329">
        <v>0.7</v>
      </c>
      <c r="L29" s="439">
        <f t="shared" si="1"/>
        <v>0.30000000000000004</v>
      </c>
      <c r="M29" s="432">
        <v>7500</v>
      </c>
      <c r="N29" s="431">
        <v>5000</v>
      </c>
      <c r="O29" s="436">
        <f t="shared" si="2"/>
        <v>7500</v>
      </c>
      <c r="P29" s="330">
        <v>0</v>
      </c>
      <c r="Q29" s="331">
        <f t="shared" si="3"/>
        <v>7500</v>
      </c>
      <c r="R29" s="527">
        <v>9582.23</v>
      </c>
      <c r="S29" s="435">
        <f t="shared" si="11"/>
        <v>7500</v>
      </c>
      <c r="T29" s="528">
        <f t="shared" si="12"/>
        <v>0</v>
      </c>
      <c r="U29" s="529">
        <f t="shared" si="5"/>
        <v>13688.9</v>
      </c>
      <c r="V29" s="530">
        <f t="shared" si="6"/>
        <v>9582.23</v>
      </c>
      <c r="W29" s="531">
        <f t="shared" si="7"/>
        <v>4106.67</v>
      </c>
      <c r="X29" s="585">
        <f t="shared" si="8"/>
        <v>3393.33</v>
      </c>
      <c r="Y29" s="532">
        <f t="shared" si="4"/>
        <v>0</v>
      </c>
    </row>
    <row r="30" spans="1:368" x14ac:dyDescent="0.25">
      <c r="A30" s="324" t="s">
        <v>737</v>
      </c>
      <c r="B30" s="333" t="str">
        <f t="shared" si="0"/>
        <v>Brandon Public Library</v>
      </c>
      <c r="C30" s="325" t="s">
        <v>738</v>
      </c>
      <c r="D30" s="326">
        <v>42</v>
      </c>
      <c r="E30" s="327">
        <v>2070</v>
      </c>
      <c r="F30" s="326">
        <v>1</v>
      </c>
      <c r="G30" s="326">
        <v>0</v>
      </c>
      <c r="H30" s="326" t="s">
        <v>739</v>
      </c>
      <c r="I30" s="326">
        <v>750</v>
      </c>
      <c r="J30" s="328" t="s">
        <v>740</v>
      </c>
      <c r="K30" s="338">
        <v>0.5</v>
      </c>
      <c r="L30" s="433">
        <f t="shared" si="1"/>
        <v>0.5</v>
      </c>
      <c r="M30" s="432">
        <v>7500</v>
      </c>
      <c r="N30" s="431">
        <v>5000</v>
      </c>
      <c r="O30" s="430">
        <f t="shared" si="2"/>
        <v>7500</v>
      </c>
      <c r="P30" s="339">
        <v>0</v>
      </c>
      <c r="Q30" s="340">
        <f t="shared" si="3"/>
        <v>7500</v>
      </c>
      <c r="R30" s="533" t="s">
        <v>1342</v>
      </c>
      <c r="S30" s="429" t="s">
        <v>1342</v>
      </c>
      <c r="T30" s="534" t="s">
        <v>1342</v>
      </c>
      <c r="U30" s="535" t="s">
        <v>1342</v>
      </c>
      <c r="V30" s="536" t="s">
        <v>1342</v>
      </c>
      <c r="W30" s="537" t="s">
        <v>1342</v>
      </c>
      <c r="X30" s="586" t="s">
        <v>1342</v>
      </c>
      <c r="Y30" s="532" t="e">
        <f t="shared" si="4"/>
        <v>#VALUE!</v>
      </c>
    </row>
    <row r="31" spans="1:368" x14ac:dyDescent="0.25">
      <c r="A31" s="333" t="s">
        <v>741</v>
      </c>
      <c r="B31" s="324" t="str">
        <f t="shared" si="0"/>
        <v>Brickl Memorial Library</v>
      </c>
      <c r="C31" s="334" t="s">
        <v>742</v>
      </c>
      <c r="D31" s="335">
        <v>42</v>
      </c>
      <c r="E31" s="336">
        <v>2222</v>
      </c>
      <c r="F31" s="335">
        <v>1</v>
      </c>
      <c r="G31" s="335">
        <v>0</v>
      </c>
      <c r="H31" s="335" t="s">
        <v>671</v>
      </c>
      <c r="I31" s="335">
        <v>750</v>
      </c>
      <c r="J31" s="337" t="s">
        <v>743</v>
      </c>
      <c r="K31" s="329">
        <v>0.6</v>
      </c>
      <c r="L31" s="439">
        <f t="shared" si="1"/>
        <v>0.4</v>
      </c>
      <c r="M31" s="432">
        <v>7500</v>
      </c>
      <c r="N31" s="431">
        <v>5000</v>
      </c>
      <c r="O31" s="436">
        <f t="shared" si="2"/>
        <v>7500</v>
      </c>
      <c r="P31" s="330">
        <v>0</v>
      </c>
      <c r="Q31" s="331">
        <f t="shared" si="3"/>
        <v>7500</v>
      </c>
      <c r="R31" s="527">
        <v>9582.23</v>
      </c>
      <c r="S31" s="435">
        <f>MIN(Q31,R31)</f>
        <v>7500</v>
      </c>
      <c r="T31" s="528">
        <f>Q31-S31</f>
        <v>0</v>
      </c>
      <c r="U31" s="529">
        <f t="shared" si="5"/>
        <v>15970.383333333333</v>
      </c>
      <c r="V31" s="530">
        <f t="shared" si="6"/>
        <v>9582.23</v>
      </c>
      <c r="W31" s="531">
        <f t="shared" si="7"/>
        <v>6388.1533333333336</v>
      </c>
      <c r="X31" s="585">
        <f t="shared" si="8"/>
        <v>1111.8466666666664</v>
      </c>
      <c r="Y31" s="532">
        <f t="shared" si="4"/>
        <v>0</v>
      </c>
    </row>
    <row r="32" spans="1:368" x14ac:dyDescent="0.25">
      <c r="A32" s="324" t="s">
        <v>744</v>
      </c>
      <c r="B32" s="333" t="str">
        <f t="shared" si="0"/>
        <v>Brigham Memorial Library</v>
      </c>
      <c r="C32" s="325" t="s">
        <v>745</v>
      </c>
      <c r="D32" s="326">
        <v>42</v>
      </c>
      <c r="E32" s="327">
        <v>2250</v>
      </c>
      <c r="F32" s="326">
        <v>1</v>
      </c>
      <c r="G32" s="326">
        <v>0</v>
      </c>
      <c r="H32" s="326" t="s">
        <v>746</v>
      </c>
      <c r="I32" s="326">
        <v>750</v>
      </c>
      <c r="J32" s="328" t="s">
        <v>747</v>
      </c>
      <c r="K32" s="338">
        <v>0.8</v>
      </c>
      <c r="L32" s="433">
        <f t="shared" si="1"/>
        <v>0.19999999999999996</v>
      </c>
      <c r="M32" s="432">
        <v>7500</v>
      </c>
      <c r="N32" s="431">
        <v>5000</v>
      </c>
      <c r="O32" s="430">
        <f t="shared" si="2"/>
        <v>7500</v>
      </c>
      <c r="P32" s="339">
        <v>0</v>
      </c>
      <c r="Q32" s="340">
        <f t="shared" si="3"/>
        <v>7500</v>
      </c>
      <c r="R32" s="533">
        <v>9582.23</v>
      </c>
      <c r="S32" s="429">
        <f>MIN(Q32,R32)</f>
        <v>7500</v>
      </c>
      <c r="T32" s="534">
        <f>Q32-S32</f>
        <v>0</v>
      </c>
      <c r="U32" s="535">
        <f t="shared" si="5"/>
        <v>11977.787499999999</v>
      </c>
      <c r="V32" s="536">
        <f t="shared" si="6"/>
        <v>9582.23</v>
      </c>
      <c r="W32" s="537">
        <f t="shared" si="7"/>
        <v>2395.557499999999</v>
      </c>
      <c r="X32" s="586">
        <f t="shared" si="8"/>
        <v>5104.442500000001</v>
      </c>
      <c r="Y32" s="532">
        <f t="shared" si="4"/>
        <v>0</v>
      </c>
    </row>
    <row r="33" spans="1:368" x14ac:dyDescent="0.25">
      <c r="A33" s="333" t="s">
        <v>748</v>
      </c>
      <c r="B33" s="324" t="str">
        <f t="shared" si="0"/>
        <v>Brownsville Public Library</v>
      </c>
      <c r="C33" s="334" t="s">
        <v>749</v>
      </c>
      <c r="D33" s="335">
        <v>42</v>
      </c>
      <c r="E33" s="336">
        <v>2046</v>
      </c>
      <c r="F33" s="335">
        <v>1</v>
      </c>
      <c r="G33" s="335">
        <v>0</v>
      </c>
      <c r="H33" s="335" t="s">
        <v>750</v>
      </c>
      <c r="I33" s="335">
        <v>750</v>
      </c>
      <c r="J33" s="337" t="s">
        <v>751</v>
      </c>
      <c r="K33" s="329">
        <v>0.6</v>
      </c>
      <c r="L33" s="439">
        <f t="shared" si="1"/>
        <v>0.4</v>
      </c>
      <c r="M33" s="432">
        <v>7500</v>
      </c>
      <c r="N33" s="431">
        <v>5000</v>
      </c>
      <c r="O33" s="436">
        <f t="shared" si="2"/>
        <v>7500</v>
      </c>
      <c r="P33" s="330">
        <v>0</v>
      </c>
      <c r="Q33" s="331">
        <f t="shared" si="3"/>
        <v>7500</v>
      </c>
      <c r="R33" s="527">
        <v>9582.23</v>
      </c>
      <c r="S33" s="435">
        <f>MIN(Q33,R33)</f>
        <v>7500</v>
      </c>
      <c r="T33" s="528">
        <f>Q33-S33</f>
        <v>0</v>
      </c>
      <c r="U33" s="529">
        <f t="shared" si="5"/>
        <v>15970.383333333333</v>
      </c>
      <c r="V33" s="530">
        <f t="shared" si="6"/>
        <v>9582.23</v>
      </c>
      <c r="W33" s="531">
        <f t="shared" si="7"/>
        <v>6388.1533333333336</v>
      </c>
      <c r="X33" s="585">
        <f t="shared" si="8"/>
        <v>1111.8466666666664</v>
      </c>
      <c r="Y33" s="532">
        <f t="shared" si="4"/>
        <v>0</v>
      </c>
    </row>
    <row r="34" spans="1:368" x14ac:dyDescent="0.25">
      <c r="A34" s="324" t="s">
        <v>752</v>
      </c>
      <c r="B34" s="333" t="str">
        <f t="shared" si="0"/>
        <v>Bruce Area Library</v>
      </c>
      <c r="C34" s="325" t="s">
        <v>753</v>
      </c>
      <c r="D34" s="326">
        <v>42</v>
      </c>
      <c r="E34" s="327">
        <v>1936</v>
      </c>
      <c r="F34" s="326">
        <v>1</v>
      </c>
      <c r="G34" s="326">
        <v>0</v>
      </c>
      <c r="H34" s="326" t="s">
        <v>754</v>
      </c>
      <c r="I34" s="326">
        <v>500</v>
      </c>
      <c r="J34" s="328" t="s">
        <v>408</v>
      </c>
      <c r="K34" s="338">
        <v>0.8</v>
      </c>
      <c r="L34" s="433">
        <f t="shared" si="1"/>
        <v>0.19999999999999996</v>
      </c>
      <c r="M34" s="441">
        <v>5000</v>
      </c>
      <c r="N34" s="440">
        <v>5000</v>
      </c>
      <c r="O34" s="430">
        <f t="shared" si="2"/>
        <v>5000</v>
      </c>
      <c r="P34" s="339">
        <v>0</v>
      </c>
      <c r="Q34" s="340">
        <f t="shared" si="3"/>
        <v>5000</v>
      </c>
      <c r="R34" s="533">
        <v>10801.56</v>
      </c>
      <c r="S34" s="429">
        <f>MIN(Q34,R34)</f>
        <v>5000</v>
      </c>
      <c r="T34" s="534">
        <f>Q34-S34</f>
        <v>0</v>
      </c>
      <c r="U34" s="535">
        <f t="shared" si="5"/>
        <v>13501.949999999999</v>
      </c>
      <c r="V34" s="536">
        <f t="shared" si="6"/>
        <v>10801.56</v>
      </c>
      <c r="W34" s="537">
        <f t="shared" si="7"/>
        <v>2700.389999999999</v>
      </c>
      <c r="X34" s="586">
        <f t="shared" si="8"/>
        <v>2299.610000000001</v>
      </c>
      <c r="Y34" s="532">
        <f t="shared" si="4"/>
        <v>0</v>
      </c>
    </row>
    <row r="35" spans="1:368" x14ac:dyDescent="0.25">
      <c r="A35" s="333" t="s">
        <v>755</v>
      </c>
      <c r="B35" s="324" t="str">
        <f t="shared" si="0"/>
        <v>Cadott Community Library</v>
      </c>
      <c r="C35" s="334" t="s">
        <v>756</v>
      </c>
      <c r="D35" s="335">
        <v>42</v>
      </c>
      <c r="E35" s="336">
        <v>4721</v>
      </c>
      <c r="F35" s="335">
        <v>1</v>
      </c>
      <c r="G35" s="335">
        <v>0</v>
      </c>
      <c r="H35" s="335" t="s">
        <v>757</v>
      </c>
      <c r="I35" s="335">
        <v>750</v>
      </c>
      <c r="J35" s="337" t="s">
        <v>758</v>
      </c>
      <c r="K35" s="329">
        <v>0.7</v>
      </c>
      <c r="L35" s="439">
        <f t="shared" si="1"/>
        <v>0.30000000000000004</v>
      </c>
      <c r="M35" s="432">
        <v>7500</v>
      </c>
      <c r="N35" s="431">
        <v>5000</v>
      </c>
      <c r="O35" s="436">
        <f t="shared" si="2"/>
        <v>7500</v>
      </c>
      <c r="P35" s="330">
        <v>0</v>
      </c>
      <c r="Q35" s="331">
        <f t="shared" si="3"/>
        <v>7500</v>
      </c>
      <c r="R35" s="527" t="s">
        <v>1342</v>
      </c>
      <c r="S35" s="435" t="s">
        <v>1342</v>
      </c>
      <c r="T35" s="528" t="s">
        <v>1342</v>
      </c>
      <c r="U35" s="529" t="s">
        <v>1342</v>
      </c>
      <c r="V35" s="530" t="s">
        <v>1342</v>
      </c>
      <c r="W35" s="531" t="s">
        <v>1342</v>
      </c>
      <c r="X35" s="585" t="s">
        <v>1342</v>
      </c>
      <c r="Y35" s="532" t="e">
        <f t="shared" si="4"/>
        <v>#VALUE!</v>
      </c>
    </row>
    <row r="36" spans="1:368" x14ac:dyDescent="0.25">
      <c r="A36" s="324" t="s">
        <v>759</v>
      </c>
      <c r="B36" s="333" t="str">
        <f t="shared" si="0"/>
        <v>Caestecker Public Library</v>
      </c>
      <c r="C36" s="325" t="s">
        <v>760</v>
      </c>
      <c r="D36" s="326">
        <v>42</v>
      </c>
      <c r="E36" s="327">
        <v>4151</v>
      </c>
      <c r="F36" s="326">
        <v>1</v>
      </c>
      <c r="G36" s="326">
        <v>0</v>
      </c>
      <c r="H36" s="326" t="s">
        <v>761</v>
      </c>
      <c r="I36" s="326">
        <v>750</v>
      </c>
      <c r="J36" s="328" t="s">
        <v>468</v>
      </c>
      <c r="K36" s="338">
        <v>0.6</v>
      </c>
      <c r="L36" s="433">
        <f t="shared" si="1"/>
        <v>0.4</v>
      </c>
      <c r="M36" s="432">
        <v>7500</v>
      </c>
      <c r="N36" s="431">
        <v>5000</v>
      </c>
      <c r="O36" s="430">
        <f t="shared" si="2"/>
        <v>7500</v>
      </c>
      <c r="P36" s="339">
        <v>0</v>
      </c>
      <c r="Q36" s="340">
        <f t="shared" si="3"/>
        <v>7500</v>
      </c>
      <c r="R36" s="533" t="s">
        <v>1342</v>
      </c>
      <c r="S36" s="429" t="s">
        <v>1342</v>
      </c>
      <c r="T36" s="534" t="s">
        <v>1342</v>
      </c>
      <c r="U36" s="535" t="s">
        <v>1342</v>
      </c>
      <c r="V36" s="536" t="s">
        <v>1342</v>
      </c>
      <c r="W36" s="537" t="s">
        <v>1342</v>
      </c>
      <c r="X36" s="586" t="s">
        <v>1342</v>
      </c>
      <c r="Y36" s="532" t="e">
        <f t="shared" si="4"/>
        <v>#VALUE!</v>
      </c>
    </row>
    <row r="37" spans="1:368" x14ac:dyDescent="0.25">
      <c r="A37" s="333" t="s">
        <v>762</v>
      </c>
      <c r="B37" s="324" t="str">
        <f t="shared" si="0"/>
        <v>Cameron Public Library</v>
      </c>
      <c r="C37" s="334" t="s">
        <v>763</v>
      </c>
      <c r="D37" s="335">
        <v>41</v>
      </c>
      <c r="E37" s="336">
        <v>3453</v>
      </c>
      <c r="F37" s="335">
        <v>1</v>
      </c>
      <c r="G37" s="335">
        <v>0</v>
      </c>
      <c r="H37" s="335" t="s">
        <v>764</v>
      </c>
      <c r="I37" s="335">
        <v>750</v>
      </c>
      <c r="J37" s="337" t="s">
        <v>413</v>
      </c>
      <c r="K37" s="329">
        <v>0.6</v>
      </c>
      <c r="L37" s="439">
        <f t="shared" si="1"/>
        <v>0.4</v>
      </c>
      <c r="M37" s="432">
        <v>7500</v>
      </c>
      <c r="N37" s="431">
        <v>5000</v>
      </c>
      <c r="O37" s="436">
        <f t="shared" si="2"/>
        <v>7500</v>
      </c>
      <c r="P37" s="330">
        <v>0</v>
      </c>
      <c r="Q37" s="331">
        <f t="shared" si="3"/>
        <v>7500</v>
      </c>
      <c r="R37" s="527">
        <v>9582.23</v>
      </c>
      <c r="S37" s="435">
        <f>MIN(Q37,R37)</f>
        <v>7500</v>
      </c>
      <c r="T37" s="528">
        <f>Q37-S37</f>
        <v>0</v>
      </c>
      <c r="U37" s="529">
        <f t="shared" si="5"/>
        <v>15970.383333333333</v>
      </c>
      <c r="V37" s="530">
        <f t="shared" si="6"/>
        <v>9582.23</v>
      </c>
      <c r="W37" s="531">
        <f t="shared" si="7"/>
        <v>6388.1533333333336</v>
      </c>
      <c r="X37" s="585">
        <f t="shared" si="8"/>
        <v>1111.8466666666664</v>
      </c>
      <c r="Y37" s="532">
        <f t="shared" si="4"/>
        <v>0</v>
      </c>
    </row>
    <row r="38" spans="1:368" x14ac:dyDescent="0.25">
      <c r="A38" s="324" t="s">
        <v>765</v>
      </c>
      <c r="B38" s="333" t="str">
        <f t="shared" si="0"/>
        <v>Campbellsport Public Library</v>
      </c>
      <c r="C38" s="325" t="s">
        <v>766</v>
      </c>
      <c r="D38" s="326">
        <v>41</v>
      </c>
      <c r="E38" s="327">
        <v>2073</v>
      </c>
      <c r="F38" s="326">
        <v>1</v>
      </c>
      <c r="G38" s="326">
        <v>0</v>
      </c>
      <c r="H38" s="326" t="s">
        <v>739</v>
      </c>
      <c r="I38" s="326">
        <v>750</v>
      </c>
      <c r="J38" s="328" t="s">
        <v>414</v>
      </c>
      <c r="K38" s="338">
        <v>0.6</v>
      </c>
      <c r="L38" s="433">
        <f t="shared" si="1"/>
        <v>0.4</v>
      </c>
      <c r="M38" s="432">
        <v>7500</v>
      </c>
      <c r="N38" s="431">
        <v>5000</v>
      </c>
      <c r="O38" s="430">
        <f t="shared" si="2"/>
        <v>7500</v>
      </c>
      <c r="P38" s="339">
        <v>0</v>
      </c>
      <c r="Q38" s="340">
        <f t="shared" si="3"/>
        <v>7500</v>
      </c>
      <c r="R38" s="533" t="s">
        <v>1342</v>
      </c>
      <c r="S38" s="429" t="s">
        <v>1342</v>
      </c>
      <c r="T38" s="534" t="s">
        <v>1342</v>
      </c>
      <c r="U38" s="535" t="s">
        <v>1342</v>
      </c>
      <c r="V38" s="536" t="s">
        <v>1342</v>
      </c>
      <c r="W38" s="537" t="s">
        <v>1342</v>
      </c>
      <c r="X38" s="586" t="s">
        <v>1342</v>
      </c>
      <c r="Y38" s="532" t="e">
        <f t="shared" si="4"/>
        <v>#VALUE!</v>
      </c>
    </row>
    <row r="39" spans="1:368" x14ac:dyDescent="0.25">
      <c r="A39" s="333" t="s">
        <v>767</v>
      </c>
      <c r="B39" s="324" t="str">
        <f t="shared" si="0"/>
        <v>Cashton Memorial Library</v>
      </c>
      <c r="C39" s="334" t="s">
        <v>768</v>
      </c>
      <c r="D39" s="335">
        <v>42</v>
      </c>
      <c r="E39" s="336">
        <v>2276</v>
      </c>
      <c r="F39" s="335">
        <v>1</v>
      </c>
      <c r="G39" s="335">
        <v>0</v>
      </c>
      <c r="H39" s="335" t="s">
        <v>769</v>
      </c>
      <c r="I39" s="335">
        <v>750</v>
      </c>
      <c r="J39" s="337" t="s">
        <v>415</v>
      </c>
      <c r="K39" s="329">
        <v>0.7</v>
      </c>
      <c r="L39" s="439">
        <f t="shared" si="1"/>
        <v>0.30000000000000004</v>
      </c>
      <c r="M39" s="432">
        <v>7500</v>
      </c>
      <c r="N39" s="431">
        <v>5000</v>
      </c>
      <c r="O39" s="436">
        <f t="shared" si="2"/>
        <v>7500</v>
      </c>
      <c r="P39" s="330">
        <v>302</v>
      </c>
      <c r="Q39" s="331">
        <f t="shared" si="3"/>
        <v>7198</v>
      </c>
      <c r="R39" s="527">
        <v>9582.23</v>
      </c>
      <c r="S39" s="435">
        <f>MIN(Q39,R39)</f>
        <v>7198</v>
      </c>
      <c r="T39" s="528">
        <f>Q39-S39</f>
        <v>0</v>
      </c>
      <c r="U39" s="529">
        <f t="shared" si="5"/>
        <v>13688.9</v>
      </c>
      <c r="V39" s="530">
        <f t="shared" si="6"/>
        <v>9582.23</v>
      </c>
      <c r="W39" s="531">
        <f t="shared" si="7"/>
        <v>4106.67</v>
      </c>
      <c r="X39" s="585">
        <f t="shared" si="8"/>
        <v>3091.33</v>
      </c>
      <c r="Y39" s="532">
        <f t="shared" si="4"/>
        <v>0</v>
      </c>
    </row>
    <row r="40" spans="1:368" x14ac:dyDescent="0.25">
      <c r="A40" s="324" t="s">
        <v>770</v>
      </c>
      <c r="B40" s="333" t="str">
        <f t="shared" si="0"/>
        <v>Cedar Grove Public Library</v>
      </c>
      <c r="C40" s="325" t="s">
        <v>771</v>
      </c>
      <c r="D40" s="326">
        <v>42</v>
      </c>
      <c r="E40" s="327">
        <v>3687</v>
      </c>
      <c r="F40" s="326">
        <v>1</v>
      </c>
      <c r="G40" s="326">
        <v>0</v>
      </c>
      <c r="H40" s="326" t="s">
        <v>772</v>
      </c>
      <c r="I40" s="326">
        <v>750</v>
      </c>
      <c r="J40" s="328" t="s">
        <v>773</v>
      </c>
      <c r="K40" s="338">
        <v>0.5</v>
      </c>
      <c r="L40" s="433">
        <f t="shared" si="1"/>
        <v>0.5</v>
      </c>
      <c r="M40" s="441">
        <v>7500</v>
      </c>
      <c r="N40" s="440">
        <v>7500</v>
      </c>
      <c r="O40" s="430">
        <f t="shared" si="2"/>
        <v>7500</v>
      </c>
      <c r="P40" s="339">
        <v>1405</v>
      </c>
      <c r="Q40" s="340">
        <f t="shared" si="3"/>
        <v>6095</v>
      </c>
      <c r="R40" s="533">
        <v>26343.94</v>
      </c>
      <c r="S40" s="429">
        <f>MIN(Q40,R40)</f>
        <v>6095</v>
      </c>
      <c r="T40" s="534">
        <f>Q40-S40</f>
        <v>0</v>
      </c>
      <c r="U40" s="535">
        <f>W40/L40</f>
        <v>12190</v>
      </c>
      <c r="V40" s="536">
        <f t="shared" si="6"/>
        <v>6095</v>
      </c>
      <c r="W40" s="537">
        <v>6095</v>
      </c>
      <c r="X40" s="586">
        <f t="shared" si="8"/>
        <v>0</v>
      </c>
      <c r="Y40" s="532">
        <f t="shared" si="4"/>
        <v>0</v>
      </c>
    </row>
    <row r="41" spans="1:368" x14ac:dyDescent="0.25">
      <c r="A41" s="333" t="s">
        <v>774</v>
      </c>
      <c r="B41" s="324" t="str">
        <f t="shared" si="0"/>
        <v>Centuria Public Library</v>
      </c>
      <c r="C41" s="334" t="s">
        <v>775</v>
      </c>
      <c r="D41" s="335">
        <v>42</v>
      </c>
      <c r="E41" s="336">
        <v>1363</v>
      </c>
      <c r="F41" s="335">
        <v>1</v>
      </c>
      <c r="G41" s="335">
        <v>0</v>
      </c>
      <c r="H41" s="335" t="s">
        <v>695</v>
      </c>
      <c r="I41" s="335">
        <v>500</v>
      </c>
      <c r="J41" s="337" t="s">
        <v>776</v>
      </c>
      <c r="K41" s="329">
        <v>0.8</v>
      </c>
      <c r="L41" s="439">
        <f t="shared" si="1"/>
        <v>0.19999999999999996</v>
      </c>
      <c r="M41" s="438">
        <v>5000</v>
      </c>
      <c r="N41" s="437">
        <v>5000</v>
      </c>
      <c r="O41" s="436">
        <f t="shared" si="2"/>
        <v>5000</v>
      </c>
      <c r="P41" s="330">
        <v>0</v>
      </c>
      <c r="Q41" s="331">
        <f t="shared" si="3"/>
        <v>5000</v>
      </c>
      <c r="R41" s="527">
        <v>9582.23</v>
      </c>
      <c r="S41" s="435">
        <f>MIN(Q41,R41)</f>
        <v>5000</v>
      </c>
      <c r="T41" s="528">
        <f>Q41-S41</f>
        <v>0</v>
      </c>
      <c r="U41" s="529">
        <f t="shared" si="5"/>
        <v>11977.787499999999</v>
      </c>
      <c r="V41" s="530">
        <f t="shared" si="6"/>
        <v>9582.23</v>
      </c>
      <c r="W41" s="531">
        <f t="shared" si="7"/>
        <v>2395.557499999999</v>
      </c>
      <c r="X41" s="585">
        <f t="shared" si="8"/>
        <v>2604.442500000001</v>
      </c>
      <c r="Y41" s="532">
        <f t="shared" si="4"/>
        <v>0</v>
      </c>
    </row>
    <row r="42" spans="1:368" x14ac:dyDescent="0.25">
      <c r="A42" s="324" t="s">
        <v>777</v>
      </c>
      <c r="B42" s="333" t="str">
        <f t="shared" si="0"/>
        <v>Clarella Hackett Johnson Public Library</v>
      </c>
      <c r="C42" s="325" t="s">
        <v>778</v>
      </c>
      <c r="D42" s="326">
        <v>42</v>
      </c>
      <c r="E42" s="327">
        <v>736</v>
      </c>
      <c r="F42" s="326">
        <v>1</v>
      </c>
      <c r="G42" s="326">
        <v>0</v>
      </c>
      <c r="H42" s="326" t="s">
        <v>735</v>
      </c>
      <c r="I42" s="326">
        <v>500</v>
      </c>
      <c r="J42" s="328" t="s">
        <v>779</v>
      </c>
      <c r="K42" s="338">
        <v>0.7</v>
      </c>
      <c r="L42" s="433">
        <f t="shared" si="1"/>
        <v>0.30000000000000004</v>
      </c>
      <c r="M42" s="441">
        <v>5000</v>
      </c>
      <c r="N42" s="440">
        <v>5000</v>
      </c>
      <c r="O42" s="430">
        <f t="shared" si="2"/>
        <v>5000</v>
      </c>
      <c r="P42" s="339">
        <v>0</v>
      </c>
      <c r="Q42" s="340">
        <f t="shared" si="3"/>
        <v>5000</v>
      </c>
      <c r="R42" s="533" t="s">
        <v>1342</v>
      </c>
      <c r="S42" s="429" t="s">
        <v>1342</v>
      </c>
      <c r="T42" s="534" t="s">
        <v>1342</v>
      </c>
      <c r="U42" s="535" t="s">
        <v>1342</v>
      </c>
      <c r="V42" s="536" t="s">
        <v>1342</v>
      </c>
      <c r="W42" s="537" t="s">
        <v>1342</v>
      </c>
      <c r="X42" s="586" t="s">
        <v>1342</v>
      </c>
      <c r="Y42" s="532" t="e">
        <f t="shared" si="4"/>
        <v>#VALUE!</v>
      </c>
    </row>
    <row r="43" spans="1:368" x14ac:dyDescent="0.25">
      <c r="A43" s="333" t="s">
        <v>780</v>
      </c>
      <c r="B43" s="324" t="str">
        <f t="shared" si="0"/>
        <v>Clear Lake Public Library</v>
      </c>
      <c r="C43" s="334" t="s">
        <v>781</v>
      </c>
      <c r="D43" s="335">
        <v>42</v>
      </c>
      <c r="E43" s="336">
        <v>2683</v>
      </c>
      <c r="F43" s="335">
        <v>1</v>
      </c>
      <c r="G43" s="335">
        <v>0</v>
      </c>
      <c r="H43" s="335" t="s">
        <v>695</v>
      </c>
      <c r="I43" s="335">
        <v>750</v>
      </c>
      <c r="J43" s="337" t="s">
        <v>422</v>
      </c>
      <c r="K43" s="329">
        <v>0.7</v>
      </c>
      <c r="L43" s="439">
        <f t="shared" si="1"/>
        <v>0.30000000000000004</v>
      </c>
      <c r="M43" s="432">
        <v>7500</v>
      </c>
      <c r="N43" s="431">
        <v>5000</v>
      </c>
      <c r="O43" s="436">
        <f t="shared" si="2"/>
        <v>7500</v>
      </c>
      <c r="P43" s="330">
        <v>0</v>
      </c>
      <c r="Q43" s="331">
        <f t="shared" si="3"/>
        <v>7500</v>
      </c>
      <c r="R43" s="527">
        <v>9582.23</v>
      </c>
      <c r="S43" s="435">
        <f>MIN(Q43,R43)</f>
        <v>7500</v>
      </c>
      <c r="T43" s="528">
        <f>Q43-S43</f>
        <v>0</v>
      </c>
      <c r="U43" s="529">
        <f t="shared" si="5"/>
        <v>13688.9</v>
      </c>
      <c r="V43" s="530">
        <f t="shared" si="6"/>
        <v>9582.23</v>
      </c>
      <c r="W43" s="531">
        <f t="shared" si="7"/>
        <v>4106.67</v>
      </c>
      <c r="X43" s="585">
        <f t="shared" si="8"/>
        <v>3393.33</v>
      </c>
      <c r="Y43" s="532">
        <f t="shared" si="4"/>
        <v>0</v>
      </c>
    </row>
    <row r="44" spans="1:368" x14ac:dyDescent="0.25">
      <c r="A44" s="324" t="s">
        <v>782</v>
      </c>
      <c r="B44" s="333" t="str">
        <f t="shared" si="0"/>
        <v>Clinton Public Library</v>
      </c>
      <c r="C44" s="325" t="s">
        <v>783</v>
      </c>
      <c r="D44" s="326">
        <v>41</v>
      </c>
      <c r="E44" s="327">
        <v>3507</v>
      </c>
      <c r="F44" s="326">
        <v>1</v>
      </c>
      <c r="G44" s="326">
        <v>0</v>
      </c>
      <c r="H44" s="326" t="s">
        <v>784</v>
      </c>
      <c r="I44" s="326">
        <v>750</v>
      </c>
      <c r="J44" s="328" t="s">
        <v>785</v>
      </c>
      <c r="K44" s="338">
        <v>0.6</v>
      </c>
      <c r="L44" s="433">
        <f t="shared" si="1"/>
        <v>0.4</v>
      </c>
      <c r="M44" s="441">
        <v>7500</v>
      </c>
      <c r="N44" s="440">
        <v>7500</v>
      </c>
      <c r="O44" s="430">
        <f t="shared" si="2"/>
        <v>7500</v>
      </c>
      <c r="P44" s="339">
        <v>0</v>
      </c>
      <c r="Q44" s="340">
        <f t="shared" si="3"/>
        <v>7500</v>
      </c>
      <c r="R44" s="533">
        <v>9582.23</v>
      </c>
      <c r="S44" s="429">
        <f>MIN(Q44,R44)</f>
        <v>7500</v>
      </c>
      <c r="T44" s="534">
        <f>Q44-S44</f>
        <v>0</v>
      </c>
      <c r="U44" s="535">
        <f t="shared" si="5"/>
        <v>15970.383333333333</v>
      </c>
      <c r="V44" s="536">
        <f t="shared" si="6"/>
        <v>9582.23</v>
      </c>
      <c r="W44" s="537">
        <f t="shared" si="7"/>
        <v>6388.1533333333336</v>
      </c>
      <c r="X44" s="586">
        <f t="shared" si="8"/>
        <v>1111.8466666666664</v>
      </c>
      <c r="Y44" s="532">
        <f t="shared" si="4"/>
        <v>0</v>
      </c>
    </row>
    <row r="45" spans="1:368" x14ac:dyDescent="0.25">
      <c r="A45" s="333" t="s">
        <v>786</v>
      </c>
      <c r="B45" s="324" t="str">
        <f t="shared" si="0"/>
        <v>Cobb Public Library</v>
      </c>
      <c r="C45" s="334" t="s">
        <v>787</v>
      </c>
      <c r="D45" s="335">
        <v>42</v>
      </c>
      <c r="E45" s="336">
        <v>1724</v>
      </c>
      <c r="F45" s="335">
        <v>1</v>
      </c>
      <c r="G45" s="335">
        <v>0</v>
      </c>
      <c r="H45" s="335" t="s">
        <v>699</v>
      </c>
      <c r="I45" s="335">
        <v>500</v>
      </c>
      <c r="J45" s="337" t="s">
        <v>788</v>
      </c>
      <c r="K45" s="329">
        <v>0.7</v>
      </c>
      <c r="L45" s="439">
        <f t="shared" si="1"/>
        <v>0.30000000000000004</v>
      </c>
      <c r="M45" s="438">
        <v>5000</v>
      </c>
      <c r="N45" s="437">
        <v>5000</v>
      </c>
      <c r="O45" s="436">
        <f t="shared" si="2"/>
        <v>5000</v>
      </c>
      <c r="P45" s="330">
        <v>0</v>
      </c>
      <c r="Q45" s="331">
        <f t="shared" si="3"/>
        <v>5000</v>
      </c>
      <c r="R45" s="527">
        <v>9582.23</v>
      </c>
      <c r="S45" s="435">
        <f>MIN(Q45,R45)</f>
        <v>5000</v>
      </c>
      <c r="T45" s="528">
        <f>Q45-S45</f>
        <v>0</v>
      </c>
      <c r="U45" s="529">
        <f t="shared" si="5"/>
        <v>13688.9</v>
      </c>
      <c r="V45" s="530">
        <f t="shared" si="6"/>
        <v>9582.23</v>
      </c>
      <c r="W45" s="531">
        <f t="shared" si="7"/>
        <v>4106.67</v>
      </c>
      <c r="X45" s="585">
        <f t="shared" si="8"/>
        <v>893.32999999999993</v>
      </c>
      <c r="Y45" s="532">
        <f t="shared" si="4"/>
        <v>0</v>
      </c>
    </row>
    <row r="46" spans="1:368" s="343" customFormat="1" x14ac:dyDescent="0.25">
      <c r="A46" s="342" t="s">
        <v>1368</v>
      </c>
      <c r="B46" s="333" t="str">
        <f t="shared" si="0"/>
        <v>Coleman Area Library (Marinette County)</v>
      </c>
      <c r="C46" s="325"/>
      <c r="D46" s="326"/>
      <c r="E46" s="327"/>
      <c r="F46" s="326"/>
      <c r="G46" s="326"/>
      <c r="H46" s="326"/>
      <c r="I46" s="326"/>
      <c r="J46" s="328"/>
      <c r="K46" s="338">
        <v>0.6</v>
      </c>
      <c r="L46" s="433">
        <f t="shared" si="1"/>
        <v>0.4</v>
      </c>
      <c r="M46" s="441" t="s">
        <v>1352</v>
      </c>
      <c r="N46" s="440">
        <v>5000</v>
      </c>
      <c r="O46" s="430">
        <f t="shared" si="2"/>
        <v>5000</v>
      </c>
      <c r="P46" s="339">
        <v>0</v>
      </c>
      <c r="Q46" s="340">
        <f t="shared" si="3"/>
        <v>5000</v>
      </c>
      <c r="R46" s="533">
        <v>9582.23</v>
      </c>
      <c r="S46" s="429">
        <f>MIN(Q46,R46)</f>
        <v>5000</v>
      </c>
      <c r="T46" s="534">
        <f>Q46-S46</f>
        <v>0</v>
      </c>
      <c r="U46" s="535">
        <f>W46/L46</f>
        <v>12500</v>
      </c>
      <c r="V46" s="536">
        <f t="shared" si="6"/>
        <v>7500</v>
      </c>
      <c r="W46" s="537">
        <v>5000</v>
      </c>
      <c r="X46" s="586">
        <f t="shared" si="8"/>
        <v>0</v>
      </c>
      <c r="Y46" s="532">
        <f t="shared" si="4"/>
        <v>0</v>
      </c>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s="19"/>
      <c r="GR46" s="19"/>
      <c r="GS46" s="19"/>
      <c r="GT46" s="19"/>
      <c r="GU46" s="19"/>
      <c r="GV46" s="19"/>
      <c r="GW46" s="19"/>
      <c r="GX46" s="19"/>
      <c r="GY46" s="19"/>
      <c r="GZ46" s="19"/>
      <c r="HA46" s="19"/>
      <c r="HB46" s="19"/>
      <c r="HC46" s="19"/>
      <c r="HD46" s="19"/>
      <c r="HE46" s="19"/>
      <c r="HF46" s="19"/>
      <c r="HG46" s="19"/>
      <c r="HH46" s="19"/>
      <c r="HI46" s="19"/>
      <c r="HJ46" s="19"/>
      <c r="HK46" s="19"/>
      <c r="HL46" s="19"/>
      <c r="HM46" s="19"/>
      <c r="HN46" s="19"/>
      <c r="HO46" s="19"/>
      <c r="HP46" s="19"/>
      <c r="HQ46" s="19"/>
      <c r="HR46" s="19"/>
      <c r="HS46" s="19"/>
      <c r="HT46" s="19"/>
      <c r="HU46" s="19"/>
      <c r="HV46" s="19"/>
      <c r="HW46" s="19"/>
      <c r="HX46" s="19"/>
      <c r="HY46" s="19"/>
      <c r="HZ46" s="19"/>
      <c r="IA46" s="19"/>
      <c r="IB46" s="19"/>
      <c r="IC46" s="19"/>
      <c r="ID46" s="19"/>
      <c r="IE46" s="19"/>
      <c r="IF46" s="19"/>
      <c r="IG46" s="19"/>
      <c r="IH46" s="19"/>
      <c r="II46" s="19"/>
      <c r="IJ46" s="19"/>
      <c r="IK46" s="19"/>
      <c r="IL46" s="19"/>
      <c r="IM46" s="19"/>
      <c r="IN46" s="19"/>
      <c r="IO46" s="19"/>
      <c r="IP46" s="19"/>
      <c r="IQ46" s="19"/>
      <c r="IR46" s="19"/>
      <c r="IS46" s="19"/>
      <c r="IT46" s="19"/>
      <c r="IU46" s="19"/>
      <c r="IV46" s="19"/>
      <c r="IW46" s="19"/>
      <c r="IX46" s="19"/>
      <c r="IY46" s="19"/>
      <c r="IZ46" s="19"/>
      <c r="JA46" s="19"/>
      <c r="JB46" s="19"/>
      <c r="JC46" s="19"/>
      <c r="JD46" s="19"/>
      <c r="JE46" s="19"/>
      <c r="JF46" s="19"/>
      <c r="JG46" s="19"/>
      <c r="JH46" s="19"/>
      <c r="JI46" s="19"/>
      <c r="JJ46" s="19"/>
      <c r="JK46" s="19"/>
      <c r="JL46" s="19"/>
      <c r="JM46" s="19"/>
      <c r="JN46" s="19"/>
      <c r="JO46" s="19"/>
      <c r="JP46" s="19"/>
      <c r="JQ46" s="19"/>
      <c r="JR46" s="19"/>
      <c r="JS46" s="19"/>
      <c r="JT46" s="19"/>
      <c r="JU46" s="19"/>
      <c r="JV46" s="19"/>
      <c r="JW46" s="19"/>
      <c r="JX46" s="19"/>
      <c r="JY46" s="19"/>
      <c r="JZ46" s="19"/>
      <c r="KA46" s="19"/>
      <c r="KB46" s="19"/>
      <c r="KC46" s="19"/>
      <c r="KD46" s="19"/>
      <c r="KE46" s="19"/>
      <c r="KF46" s="19"/>
      <c r="KG46" s="19"/>
      <c r="KH46" s="19"/>
      <c r="KI46" s="19"/>
      <c r="KJ46" s="19"/>
      <c r="KK46" s="19"/>
      <c r="KL46" s="19"/>
      <c r="KM46" s="19"/>
      <c r="KN46" s="19"/>
      <c r="KO46" s="19"/>
      <c r="KP46" s="19"/>
      <c r="KQ46" s="19"/>
      <c r="KR46" s="19"/>
      <c r="KS46" s="19"/>
      <c r="KT46" s="19"/>
      <c r="KU46" s="19"/>
      <c r="KV46" s="19"/>
      <c r="KW46" s="19"/>
      <c r="KX46" s="19"/>
      <c r="KY46" s="19"/>
      <c r="KZ46" s="19"/>
      <c r="LA46" s="19"/>
      <c r="LB46" s="19"/>
      <c r="LC46" s="19"/>
      <c r="LD46" s="19"/>
      <c r="LE46" s="19"/>
      <c r="LF46" s="19"/>
      <c r="LG46" s="19"/>
      <c r="LH46" s="19"/>
      <c r="LI46" s="19"/>
      <c r="LJ46" s="19"/>
      <c r="LK46" s="19"/>
      <c r="LL46" s="19"/>
      <c r="LM46" s="19"/>
      <c r="LN46" s="19"/>
      <c r="LO46" s="19"/>
      <c r="LP46" s="19"/>
      <c r="LQ46" s="19"/>
      <c r="LR46" s="19"/>
      <c r="LS46" s="19"/>
      <c r="LT46" s="19"/>
      <c r="LU46" s="19"/>
      <c r="LV46" s="19"/>
      <c r="LW46" s="19"/>
      <c r="LX46" s="19"/>
      <c r="LY46" s="19"/>
      <c r="LZ46" s="19"/>
      <c r="MA46" s="19"/>
      <c r="MB46" s="19"/>
      <c r="MC46" s="19"/>
      <c r="MD46" s="19"/>
      <c r="ME46" s="19"/>
      <c r="MF46" s="19"/>
      <c r="MG46" s="19"/>
      <c r="MH46" s="19"/>
      <c r="MI46" s="19"/>
      <c r="MJ46" s="19"/>
      <c r="MK46" s="19"/>
      <c r="ML46" s="19"/>
      <c r="MM46" s="19"/>
      <c r="MN46" s="19"/>
      <c r="MO46" s="19"/>
      <c r="MP46" s="19"/>
      <c r="MQ46" s="19"/>
      <c r="MR46" s="19"/>
      <c r="MS46" s="19"/>
      <c r="MT46" s="19"/>
      <c r="MU46" s="19"/>
      <c r="MV46" s="19"/>
      <c r="MW46" s="19"/>
      <c r="MX46" s="19"/>
      <c r="MY46" s="19"/>
      <c r="MZ46" s="19"/>
      <c r="NA46" s="19"/>
      <c r="NB46" s="19"/>
      <c r="NC46" s="19"/>
      <c r="ND46" s="19"/>
    </row>
    <row r="47" spans="1:368" x14ac:dyDescent="0.25">
      <c r="A47" s="333" t="s">
        <v>789</v>
      </c>
      <c r="B47" s="324" t="str">
        <f t="shared" si="0"/>
        <v>Colfax Public Library</v>
      </c>
      <c r="C47" s="334" t="s">
        <v>790</v>
      </c>
      <c r="D47" s="335">
        <v>42</v>
      </c>
      <c r="E47" s="336">
        <v>3188</v>
      </c>
      <c r="F47" s="335">
        <v>1</v>
      </c>
      <c r="G47" s="335">
        <v>0</v>
      </c>
      <c r="H47" s="335" t="s">
        <v>735</v>
      </c>
      <c r="I47" s="335">
        <v>750</v>
      </c>
      <c r="J47" s="337" t="s">
        <v>428</v>
      </c>
      <c r="K47" s="329">
        <v>0.7</v>
      </c>
      <c r="L47" s="439">
        <f t="shared" si="1"/>
        <v>0.30000000000000004</v>
      </c>
      <c r="M47" s="432">
        <v>7500</v>
      </c>
      <c r="N47" s="431">
        <v>5000</v>
      </c>
      <c r="O47" s="436">
        <f t="shared" si="2"/>
        <v>7500</v>
      </c>
      <c r="P47" s="330">
        <v>0</v>
      </c>
      <c r="Q47" s="331">
        <f t="shared" si="3"/>
        <v>7500</v>
      </c>
      <c r="R47" s="527" t="s">
        <v>1342</v>
      </c>
      <c r="S47" s="435" t="s">
        <v>1342</v>
      </c>
      <c r="T47" s="528" t="s">
        <v>1342</v>
      </c>
      <c r="U47" s="529" t="s">
        <v>1342</v>
      </c>
      <c r="V47" s="530" t="s">
        <v>1342</v>
      </c>
      <c r="W47" s="531" t="s">
        <v>1342</v>
      </c>
      <c r="X47" s="585" t="s">
        <v>1342</v>
      </c>
      <c r="Y47" s="532" t="e">
        <f t="shared" si="4"/>
        <v>#VALUE!</v>
      </c>
    </row>
    <row r="48" spans="1:368" x14ac:dyDescent="0.25">
      <c r="A48" s="324" t="s">
        <v>791</v>
      </c>
      <c r="B48" s="333" t="str">
        <f t="shared" si="0"/>
        <v>Coloma Public Library</v>
      </c>
      <c r="C48" s="325" t="s">
        <v>792</v>
      </c>
      <c r="D48" s="326">
        <v>43</v>
      </c>
      <c r="E48" s="327">
        <v>2336</v>
      </c>
      <c r="F48" s="326">
        <v>1</v>
      </c>
      <c r="G48" s="326">
        <v>0</v>
      </c>
      <c r="H48" s="326" t="s">
        <v>793</v>
      </c>
      <c r="I48" s="326">
        <v>750</v>
      </c>
      <c r="J48" s="328" t="s">
        <v>794</v>
      </c>
      <c r="K48" s="338">
        <v>0.7</v>
      </c>
      <c r="L48" s="433">
        <f t="shared" si="1"/>
        <v>0.30000000000000004</v>
      </c>
      <c r="M48" s="432">
        <v>7500</v>
      </c>
      <c r="N48" s="431">
        <v>5000</v>
      </c>
      <c r="O48" s="430">
        <f t="shared" si="2"/>
        <v>7500</v>
      </c>
      <c r="P48" s="339">
        <v>0</v>
      </c>
      <c r="Q48" s="340">
        <f t="shared" si="3"/>
        <v>7500</v>
      </c>
      <c r="R48" s="533">
        <v>9582.23</v>
      </c>
      <c r="S48" s="429">
        <f t="shared" ref="S48:S53" si="13">MIN(Q48,R48)</f>
        <v>7500</v>
      </c>
      <c r="T48" s="534">
        <f t="shared" ref="T48:T53" si="14">Q48-S48</f>
        <v>0</v>
      </c>
      <c r="U48" s="535">
        <f t="shared" si="5"/>
        <v>13688.9</v>
      </c>
      <c r="V48" s="536">
        <f t="shared" si="6"/>
        <v>9582.23</v>
      </c>
      <c r="W48" s="537">
        <f t="shared" si="7"/>
        <v>4106.67</v>
      </c>
      <c r="X48" s="586">
        <f t="shared" si="8"/>
        <v>3393.33</v>
      </c>
      <c r="Y48" s="532">
        <f t="shared" si="4"/>
        <v>0</v>
      </c>
    </row>
    <row r="49" spans="1:368" s="343" customFormat="1" x14ac:dyDescent="0.25">
      <c r="A49" s="344" t="s">
        <v>1336</v>
      </c>
      <c r="B49" s="324" t="str">
        <f t="shared" si="0"/>
        <v>Community Library</v>
      </c>
      <c r="C49" s="334"/>
      <c r="D49" s="335"/>
      <c r="E49" s="336"/>
      <c r="F49" s="335"/>
      <c r="G49" s="335"/>
      <c r="H49" s="335"/>
      <c r="I49" s="335"/>
      <c r="J49" s="337"/>
      <c r="K49" s="329">
        <v>0.5</v>
      </c>
      <c r="L49" s="439">
        <f t="shared" si="1"/>
        <v>0.5</v>
      </c>
      <c r="M49" s="441" t="s">
        <v>1352</v>
      </c>
      <c r="N49" s="440">
        <v>10000</v>
      </c>
      <c r="O49" s="436">
        <f t="shared" si="2"/>
        <v>10000</v>
      </c>
      <c r="P49" s="330">
        <v>0</v>
      </c>
      <c r="Q49" s="331">
        <f t="shared" si="3"/>
        <v>10000</v>
      </c>
      <c r="R49" s="527">
        <v>32340.01</v>
      </c>
      <c r="S49" s="435">
        <f t="shared" si="13"/>
        <v>10000</v>
      </c>
      <c r="T49" s="528">
        <f t="shared" si="14"/>
        <v>0</v>
      </c>
      <c r="U49" s="529">
        <f>W49/L49</f>
        <v>20000</v>
      </c>
      <c r="V49" s="530">
        <f t="shared" si="6"/>
        <v>10000</v>
      </c>
      <c r="W49" s="531">
        <v>10000</v>
      </c>
      <c r="X49" s="585">
        <f t="shared" si="8"/>
        <v>0</v>
      </c>
      <c r="Y49" s="532">
        <f t="shared" si="4"/>
        <v>0</v>
      </c>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c r="FM49" s="19"/>
      <c r="FN49" s="19"/>
      <c r="FO49" s="19"/>
      <c r="FP49" s="19"/>
      <c r="FQ49" s="19"/>
      <c r="FR49" s="19"/>
      <c r="FS49" s="19"/>
      <c r="FT49" s="19"/>
      <c r="FU49" s="19"/>
      <c r="FV49" s="19"/>
      <c r="FW49" s="19"/>
      <c r="FX49" s="19"/>
      <c r="FY49" s="19"/>
      <c r="FZ49" s="19"/>
      <c r="GA49" s="19"/>
      <c r="GB49" s="19"/>
      <c r="GC49" s="19"/>
      <c r="GD49" s="19"/>
      <c r="GE49" s="19"/>
      <c r="GF49" s="19"/>
      <c r="GG49" s="19"/>
      <c r="GH49" s="19"/>
      <c r="GI49" s="19"/>
      <c r="GJ49" s="19"/>
      <c r="GK49" s="19"/>
      <c r="GL49" s="19"/>
      <c r="GM49" s="19"/>
      <c r="GN49" s="19"/>
      <c r="GO49" s="19"/>
      <c r="GP49" s="19"/>
      <c r="GQ49" s="19"/>
      <c r="GR49" s="19"/>
      <c r="GS49" s="19"/>
      <c r="GT49" s="19"/>
      <c r="GU49" s="19"/>
      <c r="GV49" s="19"/>
      <c r="GW49" s="19"/>
      <c r="GX49" s="19"/>
      <c r="GY49" s="19"/>
      <c r="GZ49" s="19"/>
      <c r="HA49" s="19"/>
      <c r="HB49" s="19"/>
      <c r="HC49" s="19"/>
      <c r="HD49" s="19"/>
      <c r="HE49" s="19"/>
      <c r="HF49" s="19"/>
      <c r="HG49" s="19"/>
      <c r="HH49" s="19"/>
      <c r="HI49" s="19"/>
      <c r="HJ49" s="19"/>
      <c r="HK49" s="19"/>
      <c r="HL49" s="19"/>
      <c r="HM49" s="19"/>
      <c r="HN49" s="19"/>
      <c r="HO49" s="19"/>
      <c r="HP49" s="19"/>
      <c r="HQ49" s="19"/>
      <c r="HR49" s="19"/>
      <c r="HS49" s="19"/>
      <c r="HT49" s="19"/>
      <c r="HU49" s="19"/>
      <c r="HV49" s="19"/>
      <c r="HW49" s="19"/>
      <c r="HX49" s="19"/>
      <c r="HY49" s="19"/>
      <c r="HZ49" s="19"/>
      <c r="IA49" s="19"/>
      <c r="IB49" s="19"/>
      <c r="IC49" s="19"/>
      <c r="ID49" s="19"/>
      <c r="IE49" s="19"/>
      <c r="IF49" s="19"/>
      <c r="IG49" s="19"/>
      <c r="IH49" s="19"/>
      <c r="II49" s="19"/>
      <c r="IJ49" s="19"/>
      <c r="IK49" s="19"/>
      <c r="IL49" s="19"/>
      <c r="IM49" s="19"/>
      <c r="IN49" s="19"/>
      <c r="IO49" s="19"/>
      <c r="IP49" s="19"/>
      <c r="IQ49" s="19"/>
      <c r="IR49" s="19"/>
      <c r="IS49" s="19"/>
      <c r="IT49" s="19"/>
      <c r="IU49" s="19"/>
      <c r="IV49" s="19"/>
      <c r="IW49" s="19"/>
      <c r="IX49" s="19"/>
      <c r="IY49" s="19"/>
      <c r="IZ49" s="19"/>
      <c r="JA49" s="19"/>
      <c r="JB49" s="19"/>
      <c r="JC49" s="19"/>
      <c r="JD49" s="19"/>
      <c r="JE49" s="19"/>
      <c r="JF49" s="19"/>
      <c r="JG49" s="19"/>
      <c r="JH49" s="19"/>
      <c r="JI49" s="19"/>
      <c r="JJ49" s="19"/>
      <c r="JK49" s="19"/>
      <c r="JL49" s="19"/>
      <c r="JM49" s="19"/>
      <c r="JN49" s="19"/>
      <c r="JO49" s="19"/>
      <c r="JP49" s="19"/>
      <c r="JQ49" s="19"/>
      <c r="JR49" s="19"/>
      <c r="JS49" s="19"/>
      <c r="JT49" s="19"/>
      <c r="JU49" s="19"/>
      <c r="JV49" s="19"/>
      <c r="JW49" s="19"/>
      <c r="JX49" s="19"/>
      <c r="JY49" s="19"/>
      <c r="JZ49" s="19"/>
      <c r="KA49" s="19"/>
      <c r="KB49" s="19"/>
      <c r="KC49" s="19"/>
      <c r="KD49" s="19"/>
      <c r="KE49" s="19"/>
      <c r="KF49" s="19"/>
      <c r="KG49" s="19"/>
      <c r="KH49" s="19"/>
      <c r="KI49" s="19"/>
      <c r="KJ49" s="19"/>
      <c r="KK49" s="19"/>
      <c r="KL49" s="19"/>
      <c r="KM49" s="19"/>
      <c r="KN49" s="19"/>
      <c r="KO49" s="19"/>
      <c r="KP49" s="19"/>
      <c r="KQ49" s="19"/>
      <c r="KR49" s="19"/>
      <c r="KS49" s="19"/>
      <c r="KT49" s="19"/>
      <c r="KU49" s="19"/>
      <c r="KV49" s="19"/>
      <c r="KW49" s="19"/>
      <c r="KX49" s="19"/>
      <c r="KY49" s="19"/>
      <c r="KZ49" s="19"/>
      <c r="LA49" s="19"/>
      <c r="LB49" s="19"/>
      <c r="LC49" s="19"/>
      <c r="LD49" s="19"/>
      <c r="LE49" s="19"/>
      <c r="LF49" s="19"/>
      <c r="LG49" s="19"/>
      <c r="LH49" s="19"/>
      <c r="LI49" s="19"/>
      <c r="LJ49" s="19"/>
      <c r="LK49" s="19"/>
      <c r="LL49" s="19"/>
      <c r="LM49" s="19"/>
      <c r="LN49" s="19"/>
      <c r="LO49" s="19"/>
      <c r="LP49" s="19"/>
      <c r="LQ49" s="19"/>
      <c r="LR49" s="19"/>
      <c r="LS49" s="19"/>
      <c r="LT49" s="19"/>
      <c r="LU49" s="19"/>
      <c r="LV49" s="19"/>
      <c r="LW49" s="19"/>
      <c r="LX49" s="19"/>
      <c r="LY49" s="19"/>
      <c r="LZ49" s="19"/>
      <c r="MA49" s="19"/>
      <c r="MB49" s="19"/>
      <c r="MC49" s="19"/>
      <c r="MD49" s="19"/>
      <c r="ME49" s="19"/>
      <c r="MF49" s="19"/>
      <c r="MG49" s="19"/>
      <c r="MH49" s="19"/>
      <c r="MI49" s="19"/>
      <c r="MJ49" s="19"/>
      <c r="MK49" s="19"/>
      <c r="ML49" s="19"/>
      <c r="MM49" s="19"/>
      <c r="MN49" s="19"/>
      <c r="MO49" s="19"/>
      <c r="MP49" s="19"/>
      <c r="MQ49" s="19"/>
      <c r="MR49" s="19"/>
      <c r="MS49" s="19"/>
      <c r="MT49" s="19"/>
      <c r="MU49" s="19"/>
      <c r="MV49" s="19"/>
      <c r="MW49" s="19"/>
      <c r="MX49" s="19"/>
      <c r="MY49" s="19"/>
      <c r="MZ49" s="19"/>
      <c r="NA49" s="19"/>
      <c r="NB49" s="19"/>
      <c r="NC49" s="19"/>
      <c r="ND49" s="19"/>
    </row>
    <row r="50" spans="1:368" x14ac:dyDescent="0.25">
      <c r="A50" s="324" t="s">
        <v>795</v>
      </c>
      <c r="B50" s="333" t="str">
        <f t="shared" si="0"/>
        <v>Cornell Public Library</v>
      </c>
      <c r="C50" s="325" t="s">
        <v>796</v>
      </c>
      <c r="D50" s="326">
        <v>42</v>
      </c>
      <c r="E50" s="327">
        <v>4305</v>
      </c>
      <c r="F50" s="326">
        <v>1</v>
      </c>
      <c r="G50" s="326">
        <v>0</v>
      </c>
      <c r="H50" s="326" t="s">
        <v>757</v>
      </c>
      <c r="I50" s="326">
        <v>750</v>
      </c>
      <c r="J50" s="328" t="s">
        <v>430</v>
      </c>
      <c r="K50" s="338">
        <v>0.8</v>
      </c>
      <c r="L50" s="433">
        <f t="shared" si="1"/>
        <v>0.19999999999999996</v>
      </c>
      <c r="M50" s="432">
        <v>7500</v>
      </c>
      <c r="N50" s="431">
        <v>5000</v>
      </c>
      <c r="O50" s="430">
        <f t="shared" si="2"/>
        <v>7500</v>
      </c>
      <c r="P50" s="339">
        <v>0</v>
      </c>
      <c r="Q50" s="340">
        <f t="shared" si="3"/>
        <v>7500</v>
      </c>
      <c r="R50" s="533">
        <v>9582.23</v>
      </c>
      <c r="S50" s="429">
        <f t="shared" si="13"/>
        <v>7500</v>
      </c>
      <c r="T50" s="534">
        <f t="shared" si="14"/>
        <v>0</v>
      </c>
      <c r="U50" s="535">
        <f t="shared" si="5"/>
        <v>11977.787499999999</v>
      </c>
      <c r="V50" s="536">
        <f t="shared" si="6"/>
        <v>9582.23</v>
      </c>
      <c r="W50" s="537">
        <f t="shared" si="7"/>
        <v>2395.557499999999</v>
      </c>
      <c r="X50" s="586">
        <f t="shared" si="8"/>
        <v>5104.442500000001</v>
      </c>
      <c r="Y50" s="532">
        <f t="shared" si="4"/>
        <v>0</v>
      </c>
    </row>
    <row r="51" spans="1:368" x14ac:dyDescent="0.25">
      <c r="A51" s="333" t="s">
        <v>797</v>
      </c>
      <c r="B51" s="324" t="str">
        <f t="shared" si="0"/>
        <v>Crandon Public Library</v>
      </c>
      <c r="C51" s="334" t="s">
        <v>798</v>
      </c>
      <c r="D51" s="335">
        <v>43</v>
      </c>
      <c r="E51" s="336">
        <v>6085</v>
      </c>
      <c r="F51" s="335">
        <v>1</v>
      </c>
      <c r="G51" s="335">
        <v>0</v>
      </c>
      <c r="H51" s="335" t="s">
        <v>799</v>
      </c>
      <c r="I51" s="335">
        <v>1000</v>
      </c>
      <c r="J51" s="337" t="s">
        <v>431</v>
      </c>
      <c r="K51" s="329">
        <v>0.8</v>
      </c>
      <c r="L51" s="439">
        <f t="shared" si="1"/>
        <v>0.19999999999999996</v>
      </c>
      <c r="M51" s="432">
        <v>10000</v>
      </c>
      <c r="N51" s="431">
        <v>5000</v>
      </c>
      <c r="O51" s="436">
        <f t="shared" si="2"/>
        <v>10000</v>
      </c>
      <c r="P51" s="330">
        <v>0</v>
      </c>
      <c r="Q51" s="331">
        <f t="shared" si="3"/>
        <v>10000</v>
      </c>
      <c r="R51" s="527">
        <v>19164.45</v>
      </c>
      <c r="S51" s="435">
        <f t="shared" si="13"/>
        <v>10000</v>
      </c>
      <c r="T51" s="528">
        <f t="shared" si="14"/>
        <v>0</v>
      </c>
      <c r="U51" s="529">
        <f t="shared" si="5"/>
        <v>23955.5625</v>
      </c>
      <c r="V51" s="530">
        <f t="shared" si="6"/>
        <v>19164.45</v>
      </c>
      <c r="W51" s="531">
        <f t="shared" si="7"/>
        <v>4791.1124999999993</v>
      </c>
      <c r="X51" s="585">
        <f t="shared" si="8"/>
        <v>5208.8875000000007</v>
      </c>
      <c r="Y51" s="532">
        <f t="shared" si="4"/>
        <v>0</v>
      </c>
    </row>
    <row r="52" spans="1:368" s="343" customFormat="1" x14ac:dyDescent="0.25">
      <c r="A52" s="324" t="s">
        <v>1354</v>
      </c>
      <c r="B52" s="333" t="str">
        <f t="shared" si="0"/>
        <v>Crivitz Area Branch Library</v>
      </c>
      <c r="C52" s="325"/>
      <c r="D52" s="326"/>
      <c r="E52" s="327"/>
      <c r="F52" s="326"/>
      <c r="G52" s="326"/>
      <c r="H52" s="326"/>
      <c r="I52" s="326"/>
      <c r="J52" s="328"/>
      <c r="K52" s="338">
        <v>0.7</v>
      </c>
      <c r="L52" s="433">
        <f t="shared" si="1"/>
        <v>0.30000000000000004</v>
      </c>
      <c r="M52" s="441" t="s">
        <v>1352</v>
      </c>
      <c r="N52" s="440">
        <v>5000</v>
      </c>
      <c r="O52" s="430">
        <f t="shared" si="2"/>
        <v>5000</v>
      </c>
      <c r="P52" s="339">
        <v>0</v>
      </c>
      <c r="Q52" s="340">
        <f t="shared" si="3"/>
        <v>5000</v>
      </c>
      <c r="R52" s="533">
        <v>9582.23</v>
      </c>
      <c r="S52" s="429">
        <f t="shared" si="13"/>
        <v>5000</v>
      </c>
      <c r="T52" s="534">
        <f t="shared" si="14"/>
        <v>0</v>
      </c>
      <c r="U52" s="535">
        <f t="shared" si="5"/>
        <v>13688.9</v>
      </c>
      <c r="V52" s="536">
        <f t="shared" si="6"/>
        <v>9582.23</v>
      </c>
      <c r="W52" s="537">
        <f t="shared" si="7"/>
        <v>4106.67</v>
      </c>
      <c r="X52" s="586">
        <f t="shared" si="8"/>
        <v>893.32999999999993</v>
      </c>
      <c r="Y52" s="532">
        <f t="shared" si="4"/>
        <v>0</v>
      </c>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c r="FM52" s="19"/>
      <c r="FN52" s="19"/>
      <c r="FO52" s="19"/>
      <c r="FP52" s="19"/>
      <c r="FQ52" s="19"/>
      <c r="FR52" s="19"/>
      <c r="FS52" s="19"/>
      <c r="FT52" s="19"/>
      <c r="FU52" s="19"/>
      <c r="FV52" s="19"/>
      <c r="FW52" s="19"/>
      <c r="FX52" s="19"/>
      <c r="FY52" s="19"/>
      <c r="FZ52" s="19"/>
      <c r="GA52" s="19"/>
      <c r="GB52" s="19"/>
      <c r="GC52" s="19"/>
      <c r="GD52" s="19"/>
      <c r="GE52" s="19"/>
      <c r="GF52" s="19"/>
      <c r="GG52" s="19"/>
      <c r="GH52" s="19"/>
      <c r="GI52" s="19"/>
      <c r="GJ52" s="19"/>
      <c r="GK52" s="19"/>
      <c r="GL52" s="19"/>
      <c r="GM52" s="19"/>
      <c r="GN52" s="19"/>
      <c r="GO52" s="19"/>
      <c r="GP52" s="19"/>
      <c r="GQ52" s="19"/>
      <c r="GR52" s="19"/>
      <c r="GS52" s="19"/>
      <c r="GT52" s="19"/>
      <c r="GU52" s="19"/>
      <c r="GV52" s="19"/>
      <c r="GW52" s="19"/>
      <c r="GX52" s="19"/>
      <c r="GY52" s="19"/>
      <c r="GZ52" s="19"/>
      <c r="HA52" s="19"/>
      <c r="HB52" s="19"/>
      <c r="HC52" s="19"/>
      <c r="HD52" s="19"/>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c r="IC52" s="19"/>
      <c r="ID52" s="19"/>
      <c r="IE52" s="19"/>
      <c r="IF52" s="19"/>
      <c r="IG52" s="19"/>
      <c r="IH52" s="19"/>
      <c r="II52" s="19"/>
      <c r="IJ52" s="19"/>
      <c r="IK52" s="19"/>
      <c r="IL52" s="19"/>
      <c r="IM52" s="19"/>
      <c r="IN52" s="19"/>
      <c r="IO52" s="19"/>
      <c r="IP52" s="19"/>
      <c r="IQ52" s="19"/>
      <c r="IR52" s="19"/>
      <c r="IS52" s="19"/>
      <c r="IT52" s="19"/>
      <c r="IU52" s="19"/>
      <c r="IV52" s="19"/>
      <c r="IW52" s="19"/>
      <c r="IX52" s="19"/>
      <c r="IY52" s="19"/>
      <c r="IZ52" s="19"/>
      <c r="JA52" s="19"/>
      <c r="JB52" s="19"/>
      <c r="JC52" s="19"/>
      <c r="JD52" s="19"/>
      <c r="JE52" s="19"/>
      <c r="JF52" s="19"/>
      <c r="JG52" s="19"/>
      <c r="JH52" s="19"/>
      <c r="JI52" s="19"/>
      <c r="JJ52" s="19"/>
      <c r="JK52" s="19"/>
      <c r="JL52" s="19"/>
      <c r="JM52" s="19"/>
      <c r="JN52" s="19"/>
      <c r="JO52" s="19"/>
      <c r="JP52" s="19"/>
      <c r="JQ52" s="19"/>
      <c r="JR52" s="19"/>
      <c r="JS52" s="19"/>
      <c r="JT52" s="19"/>
      <c r="JU52" s="19"/>
      <c r="JV52" s="19"/>
      <c r="JW52" s="19"/>
      <c r="JX52" s="19"/>
      <c r="JY52" s="19"/>
      <c r="JZ52" s="19"/>
      <c r="KA52" s="19"/>
      <c r="KB52" s="19"/>
      <c r="KC52" s="19"/>
      <c r="KD52" s="19"/>
      <c r="KE52" s="19"/>
      <c r="KF52" s="19"/>
      <c r="KG52" s="19"/>
      <c r="KH52" s="19"/>
      <c r="KI52" s="19"/>
      <c r="KJ52" s="19"/>
      <c r="KK52" s="19"/>
      <c r="KL52" s="19"/>
      <c r="KM52" s="19"/>
      <c r="KN52" s="19"/>
      <c r="KO52" s="19"/>
      <c r="KP52" s="19"/>
      <c r="KQ52" s="19"/>
      <c r="KR52" s="19"/>
      <c r="KS52" s="19"/>
      <c r="KT52" s="19"/>
      <c r="KU52" s="19"/>
      <c r="KV52" s="19"/>
      <c r="KW52" s="19"/>
      <c r="KX52" s="19"/>
      <c r="KY52" s="19"/>
      <c r="KZ52" s="19"/>
      <c r="LA52" s="19"/>
      <c r="LB52" s="19"/>
      <c r="LC52" s="19"/>
      <c r="LD52" s="19"/>
      <c r="LE52" s="19"/>
      <c r="LF52" s="19"/>
      <c r="LG52" s="19"/>
      <c r="LH52" s="19"/>
      <c r="LI52" s="19"/>
      <c r="LJ52" s="19"/>
      <c r="LK52" s="19"/>
      <c r="LL52" s="19"/>
      <c r="LM52" s="19"/>
      <c r="LN52" s="19"/>
      <c r="LO52" s="19"/>
      <c r="LP52" s="19"/>
      <c r="LQ52" s="19"/>
      <c r="LR52" s="19"/>
      <c r="LS52" s="19"/>
      <c r="LT52" s="19"/>
      <c r="LU52" s="19"/>
      <c r="LV52" s="19"/>
      <c r="LW52" s="19"/>
      <c r="LX52" s="19"/>
      <c r="LY52" s="19"/>
      <c r="LZ52" s="19"/>
      <c r="MA52" s="19"/>
      <c r="MB52" s="19"/>
      <c r="MC52" s="19"/>
      <c r="MD52" s="19"/>
      <c r="ME52" s="19"/>
      <c r="MF52" s="19"/>
      <c r="MG52" s="19"/>
      <c r="MH52" s="19"/>
      <c r="MI52" s="19"/>
      <c r="MJ52" s="19"/>
      <c r="MK52" s="19"/>
      <c r="ML52" s="19"/>
      <c r="MM52" s="19"/>
      <c r="MN52" s="19"/>
      <c r="MO52" s="19"/>
      <c r="MP52" s="19"/>
      <c r="MQ52" s="19"/>
      <c r="MR52" s="19"/>
      <c r="MS52" s="19"/>
      <c r="MT52" s="19"/>
      <c r="MU52" s="19"/>
      <c r="MV52" s="19"/>
      <c r="MW52" s="19"/>
      <c r="MX52" s="19"/>
      <c r="MY52" s="19"/>
      <c r="MZ52" s="19"/>
      <c r="NA52" s="19"/>
      <c r="NB52" s="19"/>
      <c r="NC52" s="19"/>
      <c r="ND52" s="19"/>
    </row>
    <row r="53" spans="1:368" x14ac:dyDescent="0.25">
      <c r="A53" s="333" t="s">
        <v>800</v>
      </c>
      <c r="B53" s="324" t="str">
        <f t="shared" si="0"/>
        <v>Cuba City Public Library</v>
      </c>
      <c r="C53" s="334" t="s">
        <v>801</v>
      </c>
      <c r="D53" s="335">
        <v>42</v>
      </c>
      <c r="E53" s="336">
        <v>3608</v>
      </c>
      <c r="F53" s="335">
        <v>1</v>
      </c>
      <c r="G53" s="335">
        <v>0</v>
      </c>
      <c r="H53" s="335" t="s">
        <v>671</v>
      </c>
      <c r="I53" s="335">
        <v>750</v>
      </c>
      <c r="J53" s="337" t="s">
        <v>433</v>
      </c>
      <c r="K53" s="329">
        <v>0.6</v>
      </c>
      <c r="L53" s="439">
        <f t="shared" si="1"/>
        <v>0.4</v>
      </c>
      <c r="M53" s="432">
        <v>7500</v>
      </c>
      <c r="N53" s="431">
        <v>5000</v>
      </c>
      <c r="O53" s="436">
        <f t="shared" si="2"/>
        <v>7500</v>
      </c>
      <c r="P53" s="330">
        <v>0</v>
      </c>
      <c r="Q53" s="331">
        <f t="shared" si="3"/>
        <v>7500</v>
      </c>
      <c r="R53" s="527">
        <v>9582.23</v>
      </c>
      <c r="S53" s="435">
        <f t="shared" si="13"/>
        <v>7500</v>
      </c>
      <c r="T53" s="528">
        <f t="shared" si="14"/>
        <v>0</v>
      </c>
      <c r="U53" s="529">
        <f t="shared" si="5"/>
        <v>15970.383333333333</v>
      </c>
      <c r="V53" s="530">
        <f t="shared" si="6"/>
        <v>9582.23</v>
      </c>
      <c r="W53" s="531">
        <f t="shared" si="7"/>
        <v>6388.1533333333336</v>
      </c>
      <c r="X53" s="585">
        <f t="shared" si="8"/>
        <v>1111.8466666666664</v>
      </c>
      <c r="Y53" s="532">
        <f t="shared" si="4"/>
        <v>0</v>
      </c>
    </row>
    <row r="54" spans="1:368" x14ac:dyDescent="0.25">
      <c r="A54" s="324" t="s">
        <v>802</v>
      </c>
      <c r="B54" s="333" t="str">
        <f t="shared" si="0"/>
        <v>De Soto Public Library</v>
      </c>
      <c r="C54" s="325" t="s">
        <v>803</v>
      </c>
      <c r="D54" s="326">
        <v>42</v>
      </c>
      <c r="E54" s="327">
        <v>588</v>
      </c>
      <c r="F54" s="326">
        <v>1</v>
      </c>
      <c r="G54" s="326">
        <v>0</v>
      </c>
      <c r="H54" s="326" t="s">
        <v>705</v>
      </c>
      <c r="I54" s="326">
        <v>500</v>
      </c>
      <c r="J54" s="328" t="s">
        <v>804</v>
      </c>
      <c r="K54" s="338">
        <v>0.7</v>
      </c>
      <c r="L54" s="433">
        <f t="shared" si="1"/>
        <v>0.30000000000000004</v>
      </c>
      <c r="M54" s="441">
        <v>5000</v>
      </c>
      <c r="N54" s="440">
        <v>5000</v>
      </c>
      <c r="O54" s="430">
        <f t="shared" si="2"/>
        <v>5000</v>
      </c>
      <c r="P54" s="339">
        <v>0</v>
      </c>
      <c r="Q54" s="340">
        <f t="shared" si="3"/>
        <v>5000</v>
      </c>
      <c r="R54" s="533" t="s">
        <v>1342</v>
      </c>
      <c r="S54" s="429" t="s">
        <v>1342</v>
      </c>
      <c r="T54" s="534" t="s">
        <v>1342</v>
      </c>
      <c r="U54" s="535" t="s">
        <v>1342</v>
      </c>
      <c r="V54" s="536" t="s">
        <v>1342</v>
      </c>
      <c r="W54" s="537" t="s">
        <v>1342</v>
      </c>
      <c r="X54" s="586" t="s">
        <v>1342</v>
      </c>
      <c r="Y54" s="532" t="e">
        <f t="shared" si="4"/>
        <v>#VALUE!</v>
      </c>
    </row>
    <row r="55" spans="1:368" x14ac:dyDescent="0.25">
      <c r="A55" s="333" t="s">
        <v>805</v>
      </c>
      <c r="B55" s="324" t="str">
        <f t="shared" si="0"/>
        <v>Deer Park Public Library</v>
      </c>
      <c r="C55" s="334" t="s">
        <v>806</v>
      </c>
      <c r="D55" s="335">
        <v>42</v>
      </c>
      <c r="E55" s="336">
        <v>993</v>
      </c>
      <c r="F55" s="335">
        <v>1</v>
      </c>
      <c r="G55" s="335">
        <v>0</v>
      </c>
      <c r="H55" s="335" t="s">
        <v>807</v>
      </c>
      <c r="I55" s="335">
        <v>500</v>
      </c>
      <c r="J55" s="337" t="s">
        <v>808</v>
      </c>
      <c r="K55" s="329">
        <v>0.7</v>
      </c>
      <c r="L55" s="439">
        <f t="shared" si="1"/>
        <v>0.30000000000000004</v>
      </c>
      <c r="M55" s="438">
        <v>5000</v>
      </c>
      <c r="N55" s="437">
        <v>5000</v>
      </c>
      <c r="O55" s="436">
        <f t="shared" si="2"/>
        <v>5000</v>
      </c>
      <c r="P55" s="330">
        <v>0</v>
      </c>
      <c r="Q55" s="331">
        <f t="shared" si="3"/>
        <v>5000</v>
      </c>
      <c r="R55" s="527">
        <v>9582.23</v>
      </c>
      <c r="S55" s="435">
        <f>MIN(Q55,R55)</f>
        <v>5000</v>
      </c>
      <c r="T55" s="528">
        <f>Q55-S55</f>
        <v>0</v>
      </c>
      <c r="U55" s="529">
        <f t="shared" si="5"/>
        <v>13688.9</v>
      </c>
      <c r="V55" s="530">
        <f t="shared" si="6"/>
        <v>9582.23</v>
      </c>
      <c r="W55" s="531">
        <f t="shared" si="7"/>
        <v>4106.67</v>
      </c>
      <c r="X55" s="585">
        <f t="shared" si="8"/>
        <v>893.32999999999993</v>
      </c>
      <c r="Y55" s="532">
        <f t="shared" si="4"/>
        <v>0</v>
      </c>
    </row>
    <row r="56" spans="1:368" x14ac:dyDescent="0.25">
      <c r="A56" s="324" t="s">
        <v>809</v>
      </c>
      <c r="B56" s="333" t="str">
        <f t="shared" si="0"/>
        <v>Deerfield Public Library</v>
      </c>
      <c r="C56" s="325" t="s">
        <v>810</v>
      </c>
      <c r="D56" s="326">
        <v>42</v>
      </c>
      <c r="E56" s="327">
        <v>3492</v>
      </c>
      <c r="F56" s="326">
        <v>1</v>
      </c>
      <c r="G56" s="326">
        <v>0</v>
      </c>
      <c r="H56" s="326" t="s">
        <v>709</v>
      </c>
      <c r="I56" s="326">
        <v>750</v>
      </c>
      <c r="J56" s="328" t="s">
        <v>811</v>
      </c>
      <c r="K56" s="338">
        <v>0.5</v>
      </c>
      <c r="L56" s="433">
        <f t="shared" si="1"/>
        <v>0.5</v>
      </c>
      <c r="M56" s="441">
        <v>7500</v>
      </c>
      <c r="N56" s="440">
        <v>7500</v>
      </c>
      <c r="O56" s="430">
        <f t="shared" si="2"/>
        <v>7500</v>
      </c>
      <c r="P56" s="339">
        <v>0</v>
      </c>
      <c r="Q56" s="340">
        <f t="shared" si="3"/>
        <v>7500</v>
      </c>
      <c r="R56" s="533">
        <v>9582.23</v>
      </c>
      <c r="S56" s="429">
        <f>MIN(Q56,R56)</f>
        <v>7500</v>
      </c>
      <c r="T56" s="534">
        <f>Q56-S56</f>
        <v>0</v>
      </c>
      <c r="U56" s="535">
        <f>W56/L56</f>
        <v>15000</v>
      </c>
      <c r="V56" s="536">
        <f t="shared" si="6"/>
        <v>7500</v>
      </c>
      <c r="W56" s="537">
        <v>7500</v>
      </c>
      <c r="X56" s="586">
        <f t="shared" si="8"/>
        <v>0</v>
      </c>
      <c r="Y56" s="532">
        <f t="shared" si="4"/>
        <v>0</v>
      </c>
    </row>
    <row r="57" spans="1:368" s="343" customFormat="1" x14ac:dyDescent="0.25">
      <c r="A57" s="333" t="s">
        <v>1369</v>
      </c>
      <c r="B57" s="324" t="str">
        <f t="shared" si="0"/>
        <v>Denmark Branch (Brown County Library)</v>
      </c>
      <c r="C57" s="334"/>
      <c r="D57" s="335"/>
      <c r="E57" s="336"/>
      <c r="F57" s="335"/>
      <c r="G57" s="335"/>
      <c r="H57" s="335"/>
      <c r="I57" s="335"/>
      <c r="J57" s="337"/>
      <c r="K57" s="329">
        <v>0.5</v>
      </c>
      <c r="L57" s="439">
        <f t="shared" si="1"/>
        <v>0.5</v>
      </c>
      <c r="M57" s="438" t="s">
        <v>1352</v>
      </c>
      <c r="N57" s="437">
        <v>7500</v>
      </c>
      <c r="O57" s="436">
        <f t="shared" si="2"/>
        <v>7500</v>
      </c>
      <c r="P57" s="330">
        <v>0</v>
      </c>
      <c r="Q57" s="331">
        <f t="shared" si="3"/>
        <v>7500</v>
      </c>
      <c r="R57" s="527">
        <v>362.78</v>
      </c>
      <c r="S57" s="435">
        <f>MIN(Q57,R57)</f>
        <v>362.78</v>
      </c>
      <c r="T57" s="528">
        <f>Q57-S57</f>
        <v>7137.22</v>
      </c>
      <c r="U57" s="529">
        <f t="shared" si="5"/>
        <v>725.56</v>
      </c>
      <c r="V57" s="530">
        <f t="shared" si="6"/>
        <v>362.78</v>
      </c>
      <c r="W57" s="531">
        <f t="shared" si="7"/>
        <v>362.78</v>
      </c>
      <c r="X57" s="585">
        <f t="shared" si="8"/>
        <v>7137.22</v>
      </c>
      <c r="Y57" s="532">
        <f t="shared" si="4"/>
        <v>0</v>
      </c>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s="19"/>
      <c r="FY57" s="19"/>
      <c r="FZ57" s="19"/>
      <c r="GA57" s="19"/>
      <c r="GB57" s="19"/>
      <c r="GC57" s="19"/>
      <c r="GD57" s="19"/>
      <c r="GE57" s="19"/>
      <c r="GF57" s="19"/>
      <c r="GG57" s="19"/>
      <c r="GH57" s="19"/>
      <c r="GI57" s="19"/>
      <c r="GJ57" s="19"/>
      <c r="GK57" s="19"/>
      <c r="GL57" s="19"/>
      <c r="GM57" s="19"/>
      <c r="GN57" s="19"/>
      <c r="GO57" s="19"/>
      <c r="GP57" s="19"/>
      <c r="GQ57" s="19"/>
      <c r="GR57" s="19"/>
      <c r="GS57" s="19"/>
      <c r="GT57" s="19"/>
      <c r="GU57" s="19"/>
      <c r="GV57" s="19"/>
      <c r="GW57" s="19"/>
      <c r="GX57" s="19"/>
      <c r="GY57" s="19"/>
      <c r="GZ57" s="19"/>
      <c r="HA57" s="19"/>
      <c r="HB57" s="19"/>
      <c r="HC57" s="19"/>
      <c r="HD57" s="19"/>
      <c r="HE57" s="19"/>
      <c r="HF57" s="19"/>
      <c r="HG57" s="19"/>
      <c r="HH57" s="19"/>
      <c r="HI57" s="19"/>
      <c r="HJ57" s="19"/>
      <c r="HK57" s="19"/>
      <c r="HL57" s="19"/>
      <c r="HM57" s="19"/>
      <c r="HN57" s="19"/>
      <c r="HO57" s="19"/>
      <c r="HP57" s="19"/>
      <c r="HQ57" s="19"/>
      <c r="HR57" s="19"/>
      <c r="HS57" s="19"/>
      <c r="HT57" s="19"/>
      <c r="HU57" s="19"/>
      <c r="HV57" s="19"/>
      <c r="HW57" s="19"/>
      <c r="HX57" s="19"/>
      <c r="HY57" s="19"/>
      <c r="HZ57" s="19"/>
      <c r="IA57" s="19"/>
      <c r="IB57" s="19"/>
      <c r="IC57" s="19"/>
      <c r="ID57" s="19"/>
      <c r="IE57" s="19"/>
      <c r="IF57" s="19"/>
      <c r="IG57" s="19"/>
      <c r="IH57" s="19"/>
      <c r="II57" s="19"/>
      <c r="IJ57" s="19"/>
      <c r="IK57" s="19"/>
      <c r="IL57" s="19"/>
      <c r="IM57" s="19"/>
      <c r="IN57" s="19"/>
      <c r="IO57" s="19"/>
      <c r="IP57" s="19"/>
      <c r="IQ57" s="19"/>
      <c r="IR57" s="19"/>
      <c r="IS57" s="19"/>
      <c r="IT57" s="19"/>
      <c r="IU57" s="19"/>
      <c r="IV57" s="19"/>
      <c r="IW57" s="19"/>
      <c r="IX57" s="19"/>
      <c r="IY57" s="19"/>
      <c r="IZ57" s="19"/>
      <c r="JA57" s="19"/>
      <c r="JB57" s="19"/>
      <c r="JC57" s="19"/>
      <c r="JD57" s="19"/>
      <c r="JE57" s="19"/>
      <c r="JF57" s="19"/>
      <c r="JG57" s="19"/>
      <c r="JH57" s="19"/>
      <c r="JI57" s="19"/>
      <c r="JJ57" s="19"/>
      <c r="JK57" s="19"/>
      <c r="JL57" s="19"/>
      <c r="JM57" s="19"/>
      <c r="JN57" s="19"/>
      <c r="JO57" s="19"/>
      <c r="JP57" s="19"/>
      <c r="JQ57" s="19"/>
      <c r="JR57" s="19"/>
      <c r="JS57" s="19"/>
      <c r="JT57" s="19"/>
      <c r="JU57" s="19"/>
      <c r="JV57" s="19"/>
      <c r="JW57" s="19"/>
      <c r="JX57" s="19"/>
      <c r="JY57" s="19"/>
      <c r="JZ57" s="19"/>
      <c r="KA57" s="19"/>
      <c r="KB57" s="19"/>
      <c r="KC57" s="19"/>
      <c r="KD57" s="19"/>
      <c r="KE57" s="19"/>
      <c r="KF57" s="19"/>
      <c r="KG57" s="19"/>
      <c r="KH57" s="19"/>
      <c r="KI57" s="19"/>
      <c r="KJ57" s="19"/>
      <c r="KK57" s="19"/>
      <c r="KL57" s="19"/>
      <c r="KM57" s="19"/>
      <c r="KN57" s="19"/>
      <c r="KO57" s="19"/>
      <c r="KP57" s="19"/>
      <c r="KQ57" s="19"/>
      <c r="KR57" s="19"/>
      <c r="KS57" s="19"/>
      <c r="KT57" s="19"/>
      <c r="KU57" s="19"/>
      <c r="KV57" s="19"/>
      <c r="KW57" s="19"/>
      <c r="KX57" s="19"/>
      <c r="KY57" s="19"/>
      <c r="KZ57" s="19"/>
      <c r="LA57" s="19"/>
      <c r="LB57" s="19"/>
      <c r="LC57" s="19"/>
      <c r="LD57" s="19"/>
      <c r="LE57" s="19"/>
      <c r="LF57" s="19"/>
      <c r="LG57" s="19"/>
      <c r="LH57" s="19"/>
      <c r="LI57" s="19"/>
      <c r="LJ57" s="19"/>
      <c r="LK57" s="19"/>
      <c r="LL57" s="19"/>
      <c r="LM57" s="19"/>
      <c r="LN57" s="19"/>
      <c r="LO57" s="19"/>
      <c r="LP57" s="19"/>
      <c r="LQ57" s="19"/>
      <c r="LR57" s="19"/>
      <c r="LS57" s="19"/>
      <c r="LT57" s="19"/>
      <c r="LU57" s="19"/>
      <c r="LV57" s="19"/>
      <c r="LW57" s="19"/>
      <c r="LX57" s="19"/>
      <c r="LY57" s="19"/>
      <c r="LZ57" s="19"/>
      <c r="MA57" s="19"/>
      <c r="MB57" s="19"/>
      <c r="MC57" s="19"/>
      <c r="MD57" s="19"/>
      <c r="ME57" s="19"/>
      <c r="MF57" s="19"/>
      <c r="MG57" s="19"/>
      <c r="MH57" s="19"/>
      <c r="MI57" s="19"/>
      <c r="MJ57" s="19"/>
      <c r="MK57" s="19"/>
      <c r="ML57" s="19"/>
      <c r="MM57" s="19"/>
      <c r="MN57" s="19"/>
      <c r="MO57" s="19"/>
      <c r="MP57" s="19"/>
      <c r="MQ57" s="19"/>
      <c r="MR57" s="19"/>
      <c r="MS57" s="19"/>
      <c r="MT57" s="19"/>
      <c r="MU57" s="19"/>
      <c r="MV57" s="19"/>
      <c r="MW57" s="19"/>
      <c r="MX57" s="19"/>
      <c r="MY57" s="19"/>
      <c r="MZ57" s="19"/>
      <c r="NA57" s="19"/>
      <c r="NB57" s="19"/>
      <c r="NC57" s="19"/>
      <c r="ND57" s="19"/>
    </row>
    <row r="58" spans="1:368" x14ac:dyDescent="0.25">
      <c r="A58" s="324" t="s">
        <v>812</v>
      </c>
      <c r="B58" s="333" t="str">
        <f t="shared" si="0"/>
        <v>Dorchester Public Library</v>
      </c>
      <c r="C58" s="325" t="s">
        <v>813</v>
      </c>
      <c r="D58" s="326">
        <v>42</v>
      </c>
      <c r="E58" s="327">
        <v>1388</v>
      </c>
      <c r="F58" s="326">
        <v>1</v>
      </c>
      <c r="G58" s="326">
        <v>0</v>
      </c>
      <c r="H58" s="326" t="s">
        <v>814</v>
      </c>
      <c r="I58" s="326">
        <v>500</v>
      </c>
      <c r="J58" s="328" t="s">
        <v>815</v>
      </c>
      <c r="K58" s="338">
        <v>0.8</v>
      </c>
      <c r="L58" s="433">
        <f t="shared" si="1"/>
        <v>0.19999999999999996</v>
      </c>
      <c r="M58" s="441">
        <v>5000</v>
      </c>
      <c r="N58" s="440">
        <v>5000</v>
      </c>
      <c r="O58" s="430">
        <f t="shared" si="2"/>
        <v>5000</v>
      </c>
      <c r="P58" s="339">
        <v>0</v>
      </c>
      <c r="Q58" s="340">
        <f t="shared" si="3"/>
        <v>5000</v>
      </c>
      <c r="R58" s="533">
        <v>10252.98</v>
      </c>
      <c r="S58" s="429">
        <f>MIN(Q58,R58)</f>
        <v>5000</v>
      </c>
      <c r="T58" s="534">
        <f>Q58-S58</f>
        <v>0</v>
      </c>
      <c r="U58" s="535">
        <f t="shared" si="5"/>
        <v>12816.224999999999</v>
      </c>
      <c r="V58" s="536">
        <f t="shared" si="6"/>
        <v>10252.98</v>
      </c>
      <c r="W58" s="537">
        <f t="shared" si="7"/>
        <v>2563.244999999999</v>
      </c>
      <c r="X58" s="586">
        <f t="shared" si="8"/>
        <v>2436.755000000001</v>
      </c>
      <c r="Y58" s="532">
        <f t="shared" si="4"/>
        <v>0</v>
      </c>
    </row>
    <row r="59" spans="1:368" x14ac:dyDescent="0.25">
      <c r="A59" s="333" t="s">
        <v>816</v>
      </c>
      <c r="B59" s="324" t="str">
        <f t="shared" si="0"/>
        <v>Drummond Public Library</v>
      </c>
      <c r="C59" s="334" t="s">
        <v>817</v>
      </c>
      <c r="D59" s="335">
        <v>43</v>
      </c>
      <c r="E59" s="336">
        <v>886</v>
      </c>
      <c r="F59" s="335">
        <v>1</v>
      </c>
      <c r="G59" s="335">
        <v>0</v>
      </c>
      <c r="H59" s="335" t="s">
        <v>702</v>
      </c>
      <c r="I59" s="335">
        <v>500</v>
      </c>
      <c r="J59" s="337" t="s">
        <v>441</v>
      </c>
      <c r="K59" s="329">
        <v>0.8</v>
      </c>
      <c r="L59" s="439">
        <f t="shared" si="1"/>
        <v>0.19999999999999996</v>
      </c>
      <c r="M59" s="438">
        <v>5000</v>
      </c>
      <c r="N59" s="437">
        <v>5000</v>
      </c>
      <c r="O59" s="436">
        <f t="shared" si="2"/>
        <v>5000</v>
      </c>
      <c r="P59" s="330">
        <v>0</v>
      </c>
      <c r="Q59" s="331">
        <f t="shared" si="3"/>
        <v>5000</v>
      </c>
      <c r="R59" s="527">
        <v>9582.23</v>
      </c>
      <c r="S59" s="435">
        <f>MIN(Q59,R59)</f>
        <v>5000</v>
      </c>
      <c r="T59" s="528">
        <f>Q59-S59</f>
        <v>0</v>
      </c>
      <c r="U59" s="529">
        <f t="shared" si="5"/>
        <v>11977.787499999999</v>
      </c>
      <c r="V59" s="530">
        <f t="shared" si="6"/>
        <v>9582.23</v>
      </c>
      <c r="W59" s="531">
        <f t="shared" si="7"/>
        <v>2395.557499999999</v>
      </c>
      <c r="X59" s="585">
        <f t="shared" si="8"/>
        <v>2604.442500000001</v>
      </c>
      <c r="Y59" s="532">
        <f t="shared" si="4"/>
        <v>0</v>
      </c>
    </row>
    <row r="60" spans="1:368" x14ac:dyDescent="0.25">
      <c r="A60" s="324" t="s">
        <v>818</v>
      </c>
      <c r="B60" s="333" t="str">
        <f t="shared" si="0"/>
        <v>Durand Community Library</v>
      </c>
      <c r="C60" s="325" t="s">
        <v>819</v>
      </c>
      <c r="D60" s="326">
        <v>42</v>
      </c>
      <c r="E60" s="327">
        <v>4714</v>
      </c>
      <c r="F60" s="326">
        <v>1</v>
      </c>
      <c r="G60" s="326">
        <v>0</v>
      </c>
      <c r="H60" s="326" t="s">
        <v>820</v>
      </c>
      <c r="I60" s="326">
        <v>750</v>
      </c>
      <c r="J60" s="328" t="s">
        <v>442</v>
      </c>
      <c r="K60" s="338">
        <v>0.6</v>
      </c>
      <c r="L60" s="433">
        <f t="shared" si="1"/>
        <v>0.4</v>
      </c>
      <c r="M60" s="432">
        <v>7500</v>
      </c>
      <c r="N60" s="431">
        <v>5000</v>
      </c>
      <c r="O60" s="430">
        <f t="shared" si="2"/>
        <v>7500</v>
      </c>
      <c r="P60" s="339">
        <v>0</v>
      </c>
      <c r="Q60" s="340">
        <f t="shared" si="3"/>
        <v>7500</v>
      </c>
      <c r="R60" s="533" t="s">
        <v>1342</v>
      </c>
      <c r="S60" s="429" t="s">
        <v>1342</v>
      </c>
      <c r="T60" s="534" t="s">
        <v>1342</v>
      </c>
      <c r="U60" s="535" t="s">
        <v>1342</v>
      </c>
      <c r="V60" s="536" t="s">
        <v>1342</v>
      </c>
      <c r="W60" s="537" t="s">
        <v>1342</v>
      </c>
      <c r="X60" s="586" t="s">
        <v>1342</v>
      </c>
      <c r="Y60" s="532" t="e">
        <f t="shared" si="4"/>
        <v>#VALUE!</v>
      </c>
    </row>
    <row r="61" spans="1:368" x14ac:dyDescent="0.25">
      <c r="A61" s="333" t="s">
        <v>821</v>
      </c>
      <c r="B61" s="324" t="str">
        <f t="shared" si="0"/>
        <v>Dwight T. Parker Public Library</v>
      </c>
      <c r="C61" s="334" t="s">
        <v>822</v>
      </c>
      <c r="D61" s="335">
        <v>42</v>
      </c>
      <c r="E61" s="336">
        <v>5944</v>
      </c>
      <c r="F61" s="335">
        <v>1</v>
      </c>
      <c r="G61" s="335">
        <v>0</v>
      </c>
      <c r="H61" s="335" t="s">
        <v>671</v>
      </c>
      <c r="I61" s="335">
        <v>1000</v>
      </c>
      <c r="J61" s="337" t="s">
        <v>823</v>
      </c>
      <c r="K61" s="329">
        <v>0.7</v>
      </c>
      <c r="L61" s="439">
        <f t="shared" si="1"/>
        <v>0.30000000000000004</v>
      </c>
      <c r="M61" s="432">
        <v>10000</v>
      </c>
      <c r="N61" s="431">
        <v>7500</v>
      </c>
      <c r="O61" s="436">
        <f t="shared" si="2"/>
        <v>10000</v>
      </c>
      <c r="P61" s="330">
        <v>0</v>
      </c>
      <c r="Q61" s="331">
        <f t="shared" si="3"/>
        <v>10000</v>
      </c>
      <c r="R61" s="527">
        <v>9582.23</v>
      </c>
      <c r="S61" s="435">
        <f>MIN(Q61,R61)</f>
        <v>9582.23</v>
      </c>
      <c r="T61" s="528">
        <f>Q61-S61</f>
        <v>417.77000000000044</v>
      </c>
      <c r="U61" s="529">
        <f t="shared" si="5"/>
        <v>13688.9</v>
      </c>
      <c r="V61" s="530">
        <f t="shared" si="6"/>
        <v>9582.23</v>
      </c>
      <c r="W61" s="531">
        <f t="shared" si="7"/>
        <v>4106.67</v>
      </c>
      <c r="X61" s="585">
        <f t="shared" si="8"/>
        <v>5893.33</v>
      </c>
      <c r="Y61" s="532">
        <f t="shared" si="4"/>
        <v>0</v>
      </c>
    </row>
    <row r="62" spans="1:368" x14ac:dyDescent="0.25">
      <c r="A62" s="324" t="s">
        <v>824</v>
      </c>
      <c r="B62" s="333" t="str">
        <f t="shared" si="0"/>
        <v>Eckstein Memorial Library</v>
      </c>
      <c r="C62" s="325" t="s">
        <v>825</v>
      </c>
      <c r="D62" s="326">
        <v>42</v>
      </c>
      <c r="E62" s="327">
        <v>2066</v>
      </c>
      <c r="F62" s="326">
        <v>1</v>
      </c>
      <c r="G62" s="326">
        <v>0</v>
      </c>
      <c r="H62" s="326" t="s">
        <v>671</v>
      </c>
      <c r="I62" s="326">
        <v>750</v>
      </c>
      <c r="J62" s="328" t="s">
        <v>416</v>
      </c>
      <c r="K62" s="338">
        <v>0.7</v>
      </c>
      <c r="L62" s="433">
        <f t="shared" si="1"/>
        <v>0.30000000000000004</v>
      </c>
      <c r="M62" s="432">
        <v>7500</v>
      </c>
      <c r="N62" s="431">
        <v>5000</v>
      </c>
      <c r="O62" s="430">
        <f t="shared" si="2"/>
        <v>7500</v>
      </c>
      <c r="P62" s="339">
        <v>0</v>
      </c>
      <c r="Q62" s="340">
        <f t="shared" si="3"/>
        <v>7500</v>
      </c>
      <c r="R62" s="533">
        <v>9582.23</v>
      </c>
      <c r="S62" s="429">
        <f>MIN(Q62,R62)</f>
        <v>7500</v>
      </c>
      <c r="T62" s="534">
        <f>Q62-S62</f>
        <v>0</v>
      </c>
      <c r="U62" s="535">
        <f t="shared" si="5"/>
        <v>13688.9</v>
      </c>
      <c r="V62" s="536">
        <f t="shared" si="6"/>
        <v>9582.23</v>
      </c>
      <c r="W62" s="537">
        <f t="shared" si="7"/>
        <v>4106.67</v>
      </c>
      <c r="X62" s="586">
        <f t="shared" si="8"/>
        <v>3393.33</v>
      </c>
      <c r="Y62" s="532">
        <f t="shared" si="4"/>
        <v>0</v>
      </c>
    </row>
    <row r="63" spans="1:368" s="343" customFormat="1" x14ac:dyDescent="0.25">
      <c r="A63" s="333" t="s">
        <v>1370</v>
      </c>
      <c r="B63" s="324" t="str">
        <f t="shared" si="0"/>
        <v>Edgar Branch (Marathon County Public Library)</v>
      </c>
      <c r="C63" s="334"/>
      <c r="D63" s="335"/>
      <c r="E63" s="336"/>
      <c r="F63" s="335"/>
      <c r="G63" s="335"/>
      <c r="H63" s="335"/>
      <c r="I63" s="335"/>
      <c r="J63" s="337"/>
      <c r="K63" s="329">
        <v>0.6</v>
      </c>
      <c r="L63" s="439">
        <f t="shared" si="1"/>
        <v>0.4</v>
      </c>
      <c r="M63" s="438" t="s">
        <v>1352</v>
      </c>
      <c r="N63" s="437">
        <v>5000</v>
      </c>
      <c r="O63" s="436">
        <f t="shared" si="2"/>
        <v>5000</v>
      </c>
      <c r="P63" s="330">
        <v>0</v>
      </c>
      <c r="Q63" s="331">
        <f t="shared" si="3"/>
        <v>5000</v>
      </c>
      <c r="R63" s="527" t="s">
        <v>1342</v>
      </c>
      <c r="S63" s="435" t="s">
        <v>1342</v>
      </c>
      <c r="T63" s="528" t="s">
        <v>1342</v>
      </c>
      <c r="U63" s="529" t="s">
        <v>1342</v>
      </c>
      <c r="V63" s="530" t="s">
        <v>1342</v>
      </c>
      <c r="W63" s="531" t="s">
        <v>1342</v>
      </c>
      <c r="X63" s="585" t="s">
        <v>1342</v>
      </c>
      <c r="Y63" s="532" t="e">
        <f t="shared" si="4"/>
        <v>#VALUE!</v>
      </c>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9"/>
      <c r="FP63" s="19"/>
      <c r="FQ63" s="19"/>
      <c r="FR63" s="19"/>
      <c r="FS63" s="19"/>
      <c r="FT63" s="19"/>
      <c r="FU63" s="19"/>
      <c r="FV63" s="19"/>
      <c r="FW63" s="19"/>
      <c r="FX63" s="19"/>
      <c r="FY63" s="19"/>
      <c r="FZ63" s="19"/>
      <c r="GA63" s="19"/>
      <c r="GB63" s="19"/>
      <c r="GC63" s="19"/>
      <c r="GD63" s="19"/>
      <c r="GE63" s="19"/>
      <c r="GF63" s="19"/>
      <c r="GG63" s="19"/>
      <c r="GH63" s="19"/>
      <c r="GI63" s="19"/>
      <c r="GJ63" s="19"/>
      <c r="GK63" s="19"/>
      <c r="GL63" s="19"/>
      <c r="GM63" s="19"/>
      <c r="GN63" s="19"/>
      <c r="GO63" s="19"/>
      <c r="GP63" s="19"/>
      <c r="GQ63" s="19"/>
      <c r="GR63" s="19"/>
      <c r="GS63" s="19"/>
      <c r="GT63" s="19"/>
      <c r="GU63" s="19"/>
      <c r="GV63" s="19"/>
      <c r="GW63" s="19"/>
      <c r="GX63" s="19"/>
      <c r="GY63" s="19"/>
      <c r="GZ63" s="19"/>
      <c r="HA63" s="19"/>
      <c r="HB63" s="19"/>
      <c r="HC63" s="19"/>
      <c r="HD63" s="19"/>
      <c r="HE63" s="19"/>
      <c r="HF63" s="19"/>
      <c r="HG63" s="19"/>
      <c r="HH63" s="19"/>
      <c r="HI63" s="19"/>
      <c r="HJ63" s="19"/>
      <c r="HK63" s="19"/>
      <c r="HL63" s="19"/>
      <c r="HM63" s="19"/>
      <c r="HN63" s="19"/>
      <c r="HO63" s="19"/>
      <c r="HP63" s="19"/>
      <c r="HQ63" s="19"/>
      <c r="HR63" s="19"/>
      <c r="HS63" s="19"/>
      <c r="HT63" s="19"/>
      <c r="HU63" s="19"/>
      <c r="HV63" s="19"/>
      <c r="HW63" s="19"/>
      <c r="HX63" s="19"/>
      <c r="HY63" s="19"/>
      <c r="HZ63" s="19"/>
      <c r="IA63" s="19"/>
      <c r="IB63" s="19"/>
      <c r="IC63" s="19"/>
      <c r="ID63" s="19"/>
      <c r="IE63" s="19"/>
      <c r="IF63" s="19"/>
      <c r="IG63" s="19"/>
      <c r="IH63" s="19"/>
      <c r="II63" s="19"/>
      <c r="IJ63" s="19"/>
      <c r="IK63" s="19"/>
      <c r="IL63" s="19"/>
      <c r="IM63" s="19"/>
      <c r="IN63" s="19"/>
      <c r="IO63" s="19"/>
      <c r="IP63" s="19"/>
      <c r="IQ63" s="19"/>
      <c r="IR63" s="19"/>
      <c r="IS63" s="19"/>
      <c r="IT63" s="19"/>
      <c r="IU63" s="19"/>
      <c r="IV63" s="19"/>
      <c r="IW63" s="19"/>
      <c r="IX63" s="19"/>
      <c r="IY63" s="19"/>
      <c r="IZ63" s="19"/>
      <c r="JA63" s="19"/>
      <c r="JB63" s="19"/>
      <c r="JC63" s="19"/>
      <c r="JD63" s="19"/>
      <c r="JE63" s="19"/>
      <c r="JF63" s="19"/>
      <c r="JG63" s="19"/>
      <c r="JH63" s="19"/>
      <c r="JI63" s="19"/>
      <c r="JJ63" s="19"/>
      <c r="JK63" s="19"/>
      <c r="JL63" s="19"/>
      <c r="JM63" s="19"/>
      <c r="JN63" s="19"/>
      <c r="JO63" s="19"/>
      <c r="JP63" s="19"/>
      <c r="JQ63" s="19"/>
      <c r="JR63" s="19"/>
      <c r="JS63" s="19"/>
      <c r="JT63" s="19"/>
      <c r="JU63" s="19"/>
      <c r="JV63" s="19"/>
      <c r="JW63" s="19"/>
      <c r="JX63" s="19"/>
      <c r="JY63" s="19"/>
      <c r="JZ63" s="19"/>
      <c r="KA63" s="19"/>
      <c r="KB63" s="19"/>
      <c r="KC63" s="19"/>
      <c r="KD63" s="19"/>
      <c r="KE63" s="19"/>
      <c r="KF63" s="19"/>
      <c r="KG63" s="19"/>
      <c r="KH63" s="19"/>
      <c r="KI63" s="19"/>
      <c r="KJ63" s="19"/>
      <c r="KK63" s="19"/>
      <c r="KL63" s="19"/>
      <c r="KM63" s="19"/>
      <c r="KN63" s="19"/>
      <c r="KO63" s="19"/>
      <c r="KP63" s="19"/>
      <c r="KQ63" s="19"/>
      <c r="KR63" s="19"/>
      <c r="KS63" s="19"/>
      <c r="KT63" s="19"/>
      <c r="KU63" s="19"/>
      <c r="KV63" s="19"/>
      <c r="KW63" s="19"/>
      <c r="KX63" s="19"/>
      <c r="KY63" s="19"/>
      <c r="KZ63" s="19"/>
      <c r="LA63" s="19"/>
      <c r="LB63" s="19"/>
      <c r="LC63" s="19"/>
      <c r="LD63" s="19"/>
      <c r="LE63" s="19"/>
      <c r="LF63" s="19"/>
      <c r="LG63" s="19"/>
      <c r="LH63" s="19"/>
      <c r="LI63" s="19"/>
      <c r="LJ63" s="19"/>
      <c r="LK63" s="19"/>
      <c r="LL63" s="19"/>
      <c r="LM63" s="19"/>
      <c r="LN63" s="19"/>
      <c r="LO63" s="19"/>
      <c r="LP63" s="19"/>
      <c r="LQ63" s="19"/>
      <c r="LR63" s="19"/>
      <c r="LS63" s="19"/>
      <c r="LT63" s="19"/>
      <c r="LU63" s="19"/>
      <c r="LV63" s="19"/>
      <c r="LW63" s="19"/>
      <c r="LX63" s="19"/>
      <c r="LY63" s="19"/>
      <c r="LZ63" s="19"/>
      <c r="MA63" s="19"/>
      <c r="MB63" s="19"/>
      <c r="MC63" s="19"/>
      <c r="MD63" s="19"/>
      <c r="ME63" s="19"/>
      <c r="MF63" s="19"/>
      <c r="MG63" s="19"/>
      <c r="MH63" s="19"/>
      <c r="MI63" s="19"/>
      <c r="MJ63" s="19"/>
      <c r="MK63" s="19"/>
      <c r="ML63" s="19"/>
      <c r="MM63" s="19"/>
      <c r="MN63" s="19"/>
      <c r="MO63" s="19"/>
      <c r="MP63" s="19"/>
      <c r="MQ63" s="19"/>
      <c r="MR63" s="19"/>
      <c r="MS63" s="19"/>
      <c r="MT63" s="19"/>
      <c r="MU63" s="19"/>
      <c r="MV63" s="19"/>
      <c r="MW63" s="19"/>
      <c r="MX63" s="19"/>
      <c r="MY63" s="19"/>
      <c r="MZ63" s="19"/>
      <c r="NA63" s="19"/>
      <c r="NB63" s="19"/>
      <c r="NC63" s="19"/>
      <c r="ND63" s="19"/>
    </row>
    <row r="64" spans="1:368" x14ac:dyDescent="0.25">
      <c r="A64" s="324" t="s">
        <v>826</v>
      </c>
      <c r="B64" s="333" t="str">
        <f t="shared" si="0"/>
        <v>Edith Evans Community Library</v>
      </c>
      <c r="C64" s="325" t="s">
        <v>827</v>
      </c>
      <c r="D64" s="326">
        <v>43</v>
      </c>
      <c r="E64" s="327">
        <v>1777</v>
      </c>
      <c r="F64" s="326">
        <v>1</v>
      </c>
      <c r="G64" s="326">
        <v>0</v>
      </c>
      <c r="H64" s="326" t="s">
        <v>799</v>
      </c>
      <c r="I64" s="326">
        <v>500</v>
      </c>
      <c r="J64" s="328" t="s">
        <v>494</v>
      </c>
      <c r="K64" s="338">
        <v>0.8</v>
      </c>
      <c r="L64" s="433">
        <f t="shared" si="1"/>
        <v>0.19999999999999996</v>
      </c>
      <c r="M64" s="441">
        <v>5000</v>
      </c>
      <c r="N64" s="440">
        <v>5000</v>
      </c>
      <c r="O64" s="430">
        <f t="shared" si="2"/>
        <v>5000</v>
      </c>
      <c r="P64" s="339">
        <v>0</v>
      </c>
      <c r="Q64" s="340">
        <f t="shared" si="3"/>
        <v>5000</v>
      </c>
      <c r="R64" s="533">
        <v>12936.01</v>
      </c>
      <c r="S64" s="429">
        <f>MIN(Q64,R64)</f>
        <v>5000</v>
      </c>
      <c r="T64" s="534">
        <f>Q64-S64</f>
        <v>0</v>
      </c>
      <c r="U64" s="535">
        <f t="shared" si="5"/>
        <v>16170.012499999999</v>
      </c>
      <c r="V64" s="536">
        <f t="shared" si="6"/>
        <v>12936.01</v>
      </c>
      <c r="W64" s="537">
        <f t="shared" si="7"/>
        <v>3234.0024999999991</v>
      </c>
      <c r="X64" s="586">
        <f t="shared" si="8"/>
        <v>1765.9975000000009</v>
      </c>
      <c r="Y64" s="532">
        <f t="shared" si="4"/>
        <v>0</v>
      </c>
    </row>
    <row r="65" spans="1:368" x14ac:dyDescent="0.25">
      <c r="A65" s="333" t="s">
        <v>828</v>
      </c>
      <c r="B65" s="324" t="str">
        <f t="shared" si="0"/>
        <v>Edward U. Demmer Memorial Library</v>
      </c>
      <c r="C65" s="334" t="s">
        <v>829</v>
      </c>
      <c r="D65" s="335">
        <v>43</v>
      </c>
      <c r="E65" s="336">
        <v>2542</v>
      </c>
      <c r="F65" s="335">
        <v>1</v>
      </c>
      <c r="G65" s="335">
        <v>0</v>
      </c>
      <c r="H65" s="335" t="s">
        <v>830</v>
      </c>
      <c r="I65" s="335">
        <v>750</v>
      </c>
      <c r="J65" s="337" t="s">
        <v>610</v>
      </c>
      <c r="K65" s="329">
        <v>0.7</v>
      </c>
      <c r="L65" s="439">
        <f t="shared" si="1"/>
        <v>0.30000000000000004</v>
      </c>
      <c r="M65" s="438">
        <v>7500</v>
      </c>
      <c r="N65" s="437">
        <v>7500</v>
      </c>
      <c r="O65" s="436">
        <f t="shared" si="2"/>
        <v>7500</v>
      </c>
      <c r="P65" s="330">
        <v>5100</v>
      </c>
      <c r="Q65" s="331">
        <f t="shared" si="3"/>
        <v>2400</v>
      </c>
      <c r="R65" s="527">
        <v>23955.57</v>
      </c>
      <c r="S65" s="435">
        <f>MIN(Q65,R65)</f>
        <v>2400</v>
      </c>
      <c r="T65" s="528">
        <f>Q65-S65</f>
        <v>0</v>
      </c>
      <c r="U65" s="529">
        <f>W65/L65</f>
        <v>7999.9999999999991</v>
      </c>
      <c r="V65" s="530">
        <f t="shared" si="6"/>
        <v>5599.9999999999991</v>
      </c>
      <c r="W65" s="531">
        <v>2400</v>
      </c>
      <c r="X65" s="585">
        <f t="shared" si="8"/>
        <v>0</v>
      </c>
      <c r="Y65" s="532">
        <f t="shared" si="4"/>
        <v>0</v>
      </c>
    </row>
    <row r="66" spans="1:368" s="343" customFormat="1" x14ac:dyDescent="0.25">
      <c r="A66" s="324" t="s">
        <v>1371</v>
      </c>
      <c r="B66" s="333" t="str">
        <f t="shared" si="0"/>
        <v>Egg Harbor Library (Door County Library)</v>
      </c>
      <c r="C66" s="325"/>
      <c r="D66" s="326"/>
      <c r="E66" s="327"/>
      <c r="F66" s="326"/>
      <c r="G66" s="326"/>
      <c r="H66" s="326"/>
      <c r="I66" s="326"/>
      <c r="J66" s="328"/>
      <c r="K66" s="338">
        <v>0.6</v>
      </c>
      <c r="L66" s="433">
        <f t="shared" si="1"/>
        <v>0.4</v>
      </c>
      <c r="M66" s="441" t="s">
        <v>1352</v>
      </c>
      <c r="N66" s="440">
        <v>5000</v>
      </c>
      <c r="O66" s="430">
        <f t="shared" si="2"/>
        <v>5000</v>
      </c>
      <c r="P66" s="339">
        <v>0</v>
      </c>
      <c r="Q66" s="340">
        <f t="shared" si="3"/>
        <v>5000</v>
      </c>
      <c r="R66" s="533">
        <v>9582.23</v>
      </c>
      <c r="S66" s="429">
        <f>MIN(Q66,R66)</f>
        <v>5000</v>
      </c>
      <c r="T66" s="534">
        <f>Q66-S66</f>
        <v>0</v>
      </c>
      <c r="U66" s="535">
        <f>W66/L66</f>
        <v>12500</v>
      </c>
      <c r="V66" s="536">
        <f t="shared" si="6"/>
        <v>7500</v>
      </c>
      <c r="W66" s="537">
        <v>5000</v>
      </c>
      <c r="X66" s="586">
        <f t="shared" si="8"/>
        <v>0</v>
      </c>
      <c r="Y66" s="532">
        <f t="shared" si="4"/>
        <v>0</v>
      </c>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c r="FL66" s="19"/>
      <c r="FM66" s="19"/>
      <c r="FN66" s="19"/>
      <c r="FO66" s="19"/>
      <c r="FP66" s="19"/>
      <c r="FQ66" s="19"/>
      <c r="FR66" s="19"/>
      <c r="FS66" s="19"/>
      <c r="FT66" s="19"/>
      <c r="FU66" s="19"/>
      <c r="FV66" s="19"/>
      <c r="FW66" s="19"/>
      <c r="FX66" s="19"/>
      <c r="FY66" s="19"/>
      <c r="FZ66" s="19"/>
      <c r="GA66" s="19"/>
      <c r="GB66" s="19"/>
      <c r="GC66" s="19"/>
      <c r="GD66" s="19"/>
      <c r="GE66" s="19"/>
      <c r="GF66" s="19"/>
      <c r="GG66" s="19"/>
      <c r="GH66" s="19"/>
      <c r="GI66" s="19"/>
      <c r="GJ66" s="19"/>
      <c r="GK66" s="19"/>
      <c r="GL66" s="19"/>
      <c r="GM66" s="19"/>
      <c r="GN66" s="19"/>
      <c r="GO66" s="19"/>
      <c r="GP66" s="19"/>
      <c r="GQ66" s="19"/>
      <c r="GR66" s="19"/>
      <c r="GS66" s="19"/>
      <c r="GT66" s="19"/>
      <c r="GU66" s="19"/>
      <c r="GV66" s="19"/>
      <c r="GW66" s="19"/>
      <c r="GX66" s="19"/>
      <c r="GY66" s="19"/>
      <c r="GZ66" s="19"/>
      <c r="HA66" s="19"/>
      <c r="HB66" s="19"/>
      <c r="HC66" s="19"/>
      <c r="HD66" s="19"/>
      <c r="HE66" s="19"/>
      <c r="HF66" s="19"/>
      <c r="HG66" s="19"/>
      <c r="HH66" s="19"/>
      <c r="HI66" s="19"/>
      <c r="HJ66" s="19"/>
      <c r="HK66" s="19"/>
      <c r="HL66" s="19"/>
      <c r="HM66" s="19"/>
      <c r="HN66" s="19"/>
      <c r="HO66" s="19"/>
      <c r="HP66" s="19"/>
      <c r="HQ66" s="19"/>
      <c r="HR66" s="19"/>
      <c r="HS66" s="19"/>
      <c r="HT66" s="19"/>
      <c r="HU66" s="19"/>
      <c r="HV66" s="19"/>
      <c r="HW66" s="19"/>
      <c r="HX66" s="19"/>
      <c r="HY66" s="19"/>
      <c r="HZ66" s="19"/>
      <c r="IA66" s="19"/>
      <c r="IB66" s="19"/>
      <c r="IC66" s="19"/>
      <c r="ID66" s="19"/>
      <c r="IE66" s="19"/>
      <c r="IF66" s="19"/>
      <c r="IG66" s="19"/>
      <c r="IH66" s="19"/>
      <c r="II66" s="19"/>
      <c r="IJ66" s="19"/>
      <c r="IK66" s="19"/>
      <c r="IL66" s="19"/>
      <c r="IM66" s="19"/>
      <c r="IN66" s="19"/>
      <c r="IO66" s="19"/>
      <c r="IP66" s="19"/>
      <c r="IQ66" s="19"/>
      <c r="IR66" s="19"/>
      <c r="IS66" s="19"/>
      <c r="IT66" s="19"/>
      <c r="IU66" s="19"/>
      <c r="IV66" s="19"/>
      <c r="IW66" s="19"/>
      <c r="IX66" s="19"/>
      <c r="IY66" s="19"/>
      <c r="IZ66" s="19"/>
      <c r="JA66" s="19"/>
      <c r="JB66" s="19"/>
      <c r="JC66" s="19"/>
      <c r="JD66" s="19"/>
      <c r="JE66" s="19"/>
      <c r="JF66" s="19"/>
      <c r="JG66" s="19"/>
      <c r="JH66" s="19"/>
      <c r="JI66" s="19"/>
      <c r="JJ66" s="19"/>
      <c r="JK66" s="19"/>
      <c r="JL66" s="19"/>
      <c r="JM66" s="19"/>
      <c r="JN66" s="19"/>
      <c r="JO66" s="19"/>
      <c r="JP66" s="19"/>
      <c r="JQ66" s="19"/>
      <c r="JR66" s="19"/>
      <c r="JS66" s="19"/>
      <c r="JT66" s="19"/>
      <c r="JU66" s="19"/>
      <c r="JV66" s="19"/>
      <c r="JW66" s="19"/>
      <c r="JX66" s="19"/>
      <c r="JY66" s="19"/>
      <c r="JZ66" s="19"/>
      <c r="KA66" s="19"/>
      <c r="KB66" s="19"/>
      <c r="KC66" s="19"/>
      <c r="KD66" s="19"/>
      <c r="KE66" s="19"/>
      <c r="KF66" s="19"/>
      <c r="KG66" s="19"/>
      <c r="KH66" s="19"/>
      <c r="KI66" s="19"/>
      <c r="KJ66" s="19"/>
      <c r="KK66" s="19"/>
      <c r="KL66" s="19"/>
      <c r="KM66" s="19"/>
      <c r="KN66" s="19"/>
      <c r="KO66" s="19"/>
      <c r="KP66" s="19"/>
      <c r="KQ66" s="19"/>
      <c r="KR66" s="19"/>
      <c r="KS66" s="19"/>
      <c r="KT66" s="19"/>
      <c r="KU66" s="19"/>
      <c r="KV66" s="19"/>
      <c r="KW66" s="19"/>
      <c r="KX66" s="19"/>
      <c r="KY66" s="19"/>
      <c r="KZ66" s="19"/>
      <c r="LA66" s="19"/>
      <c r="LB66" s="19"/>
      <c r="LC66" s="19"/>
      <c r="LD66" s="19"/>
      <c r="LE66" s="19"/>
      <c r="LF66" s="19"/>
      <c r="LG66" s="19"/>
      <c r="LH66" s="19"/>
      <c r="LI66" s="19"/>
      <c r="LJ66" s="19"/>
      <c r="LK66" s="19"/>
      <c r="LL66" s="19"/>
      <c r="LM66" s="19"/>
      <c r="LN66" s="19"/>
      <c r="LO66" s="19"/>
      <c r="LP66" s="19"/>
      <c r="LQ66" s="19"/>
      <c r="LR66" s="19"/>
      <c r="LS66" s="19"/>
      <c r="LT66" s="19"/>
      <c r="LU66" s="19"/>
      <c r="LV66" s="19"/>
      <c r="LW66" s="19"/>
      <c r="LX66" s="19"/>
      <c r="LY66" s="19"/>
      <c r="LZ66" s="19"/>
      <c r="MA66" s="19"/>
      <c r="MB66" s="19"/>
      <c r="MC66" s="19"/>
      <c r="MD66" s="19"/>
      <c r="ME66" s="19"/>
      <c r="MF66" s="19"/>
      <c r="MG66" s="19"/>
      <c r="MH66" s="19"/>
      <c r="MI66" s="19"/>
      <c r="MJ66" s="19"/>
      <c r="MK66" s="19"/>
      <c r="ML66" s="19"/>
      <c r="MM66" s="19"/>
      <c r="MN66" s="19"/>
      <c r="MO66" s="19"/>
      <c r="MP66" s="19"/>
      <c r="MQ66" s="19"/>
      <c r="MR66" s="19"/>
      <c r="MS66" s="19"/>
      <c r="MT66" s="19"/>
      <c r="MU66" s="19"/>
      <c r="MV66" s="19"/>
      <c r="MW66" s="19"/>
      <c r="MX66" s="19"/>
      <c r="MY66" s="19"/>
      <c r="MZ66" s="19"/>
      <c r="NA66" s="19"/>
      <c r="NB66" s="19"/>
      <c r="NC66" s="19"/>
      <c r="ND66" s="19"/>
    </row>
    <row r="67" spans="1:368" s="343" customFormat="1" x14ac:dyDescent="0.25">
      <c r="A67" s="333" t="s">
        <v>1372</v>
      </c>
      <c r="B67" s="324" t="str">
        <f t="shared" ref="B67:B95" si="15">PROPER(A67)</f>
        <v>Elcho Branch Library (Antigo Public Library)</v>
      </c>
      <c r="C67" s="334"/>
      <c r="D67" s="335"/>
      <c r="E67" s="336"/>
      <c r="F67" s="335"/>
      <c r="G67" s="335"/>
      <c r="H67" s="335"/>
      <c r="I67" s="335"/>
      <c r="J67" s="337"/>
      <c r="K67" s="329">
        <v>0.7</v>
      </c>
      <c r="L67" s="439">
        <f t="shared" ref="L67:L130" si="16">1-K67</f>
        <v>0.30000000000000004</v>
      </c>
      <c r="M67" s="438" t="s">
        <v>1352</v>
      </c>
      <c r="N67" s="437">
        <v>5000</v>
      </c>
      <c r="O67" s="436">
        <f t="shared" ref="O67:O130" si="17">MAX(M67,N67)</f>
        <v>5000</v>
      </c>
      <c r="P67" s="330">
        <v>0</v>
      </c>
      <c r="Q67" s="331">
        <f t="shared" ref="Q67:Q130" si="18">O67-P67</f>
        <v>5000</v>
      </c>
      <c r="R67" s="527">
        <v>9582.23</v>
      </c>
      <c r="S67" s="435">
        <f>MIN(Q67,R67)</f>
        <v>5000</v>
      </c>
      <c r="T67" s="528">
        <f>Q67-S67</f>
        <v>0</v>
      </c>
      <c r="U67" s="529">
        <f t="shared" si="5"/>
        <v>13688.9</v>
      </c>
      <c r="V67" s="530">
        <f t="shared" si="6"/>
        <v>9582.23</v>
      </c>
      <c r="W67" s="531">
        <f t="shared" si="7"/>
        <v>4106.67</v>
      </c>
      <c r="X67" s="585">
        <f t="shared" si="8"/>
        <v>893.32999999999993</v>
      </c>
      <c r="Y67" s="532">
        <f t="shared" si="4"/>
        <v>0</v>
      </c>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9"/>
      <c r="FP67" s="19"/>
      <c r="FQ67" s="19"/>
      <c r="FR67" s="19"/>
      <c r="FS67" s="19"/>
      <c r="FT67" s="19"/>
      <c r="FU67" s="19"/>
      <c r="FV67" s="19"/>
      <c r="FW67" s="19"/>
      <c r="FX67" s="19"/>
      <c r="FY67" s="19"/>
      <c r="FZ67" s="19"/>
      <c r="GA67" s="19"/>
      <c r="GB67" s="19"/>
      <c r="GC67" s="19"/>
      <c r="GD67" s="19"/>
      <c r="GE67" s="19"/>
      <c r="GF67" s="19"/>
      <c r="GG67" s="19"/>
      <c r="GH67" s="19"/>
      <c r="GI67" s="19"/>
      <c r="GJ67" s="19"/>
      <c r="GK67" s="19"/>
      <c r="GL67" s="19"/>
      <c r="GM67" s="19"/>
      <c r="GN67" s="19"/>
      <c r="GO67" s="19"/>
      <c r="GP67" s="19"/>
      <c r="GQ67" s="19"/>
      <c r="GR67" s="19"/>
      <c r="GS67" s="19"/>
      <c r="GT67" s="19"/>
      <c r="GU67" s="19"/>
      <c r="GV67" s="19"/>
      <c r="GW67" s="19"/>
      <c r="GX67" s="19"/>
      <c r="GY67" s="19"/>
      <c r="GZ67" s="19"/>
      <c r="HA67" s="19"/>
      <c r="HB67" s="19"/>
      <c r="HC67" s="19"/>
      <c r="HD67" s="19"/>
      <c r="HE67" s="19"/>
      <c r="HF67" s="19"/>
      <c r="HG67" s="19"/>
      <c r="HH67" s="19"/>
      <c r="HI67" s="19"/>
      <c r="HJ67" s="19"/>
      <c r="HK67" s="19"/>
      <c r="HL67" s="19"/>
      <c r="HM67" s="19"/>
      <c r="HN67" s="19"/>
      <c r="HO67" s="19"/>
      <c r="HP67" s="19"/>
      <c r="HQ67" s="19"/>
      <c r="HR67" s="19"/>
      <c r="HS67" s="19"/>
      <c r="HT67" s="19"/>
      <c r="HU67" s="19"/>
      <c r="HV67" s="19"/>
      <c r="HW67" s="19"/>
      <c r="HX67" s="19"/>
      <c r="HY67" s="19"/>
      <c r="HZ67" s="19"/>
      <c r="IA67" s="19"/>
      <c r="IB67" s="19"/>
      <c r="IC67" s="19"/>
      <c r="ID67" s="19"/>
      <c r="IE67" s="19"/>
      <c r="IF67" s="19"/>
      <c r="IG67" s="19"/>
      <c r="IH67" s="19"/>
      <c r="II67" s="19"/>
      <c r="IJ67" s="19"/>
      <c r="IK67" s="19"/>
      <c r="IL67" s="19"/>
      <c r="IM67" s="19"/>
      <c r="IN67" s="19"/>
      <c r="IO67" s="19"/>
      <c r="IP67" s="19"/>
      <c r="IQ67" s="19"/>
      <c r="IR67" s="19"/>
      <c r="IS67" s="19"/>
      <c r="IT67" s="19"/>
      <c r="IU67" s="19"/>
      <c r="IV67" s="19"/>
      <c r="IW67" s="19"/>
      <c r="IX67" s="19"/>
      <c r="IY67" s="19"/>
      <c r="IZ67" s="19"/>
      <c r="JA67" s="19"/>
      <c r="JB67" s="19"/>
      <c r="JC67" s="19"/>
      <c r="JD67" s="19"/>
      <c r="JE67" s="19"/>
      <c r="JF67" s="19"/>
      <c r="JG67" s="19"/>
      <c r="JH67" s="19"/>
      <c r="JI67" s="19"/>
      <c r="JJ67" s="19"/>
      <c r="JK67" s="19"/>
      <c r="JL67" s="19"/>
      <c r="JM67" s="19"/>
      <c r="JN67" s="19"/>
      <c r="JO67" s="19"/>
      <c r="JP67" s="19"/>
      <c r="JQ67" s="19"/>
      <c r="JR67" s="19"/>
      <c r="JS67" s="19"/>
      <c r="JT67" s="19"/>
      <c r="JU67" s="19"/>
      <c r="JV67" s="19"/>
      <c r="JW67" s="19"/>
      <c r="JX67" s="19"/>
      <c r="JY67" s="19"/>
      <c r="JZ67" s="19"/>
      <c r="KA67" s="19"/>
      <c r="KB67" s="19"/>
      <c r="KC67" s="19"/>
      <c r="KD67" s="19"/>
      <c r="KE67" s="19"/>
      <c r="KF67" s="19"/>
      <c r="KG67" s="19"/>
      <c r="KH67" s="19"/>
      <c r="KI67" s="19"/>
      <c r="KJ67" s="19"/>
      <c r="KK67" s="19"/>
      <c r="KL67" s="19"/>
      <c r="KM67" s="19"/>
      <c r="KN67" s="19"/>
      <c r="KO67" s="19"/>
      <c r="KP67" s="19"/>
      <c r="KQ67" s="19"/>
      <c r="KR67" s="19"/>
      <c r="KS67" s="19"/>
      <c r="KT67" s="19"/>
      <c r="KU67" s="19"/>
      <c r="KV67" s="19"/>
      <c r="KW67" s="19"/>
      <c r="KX67" s="19"/>
      <c r="KY67" s="19"/>
      <c r="KZ67" s="19"/>
      <c r="LA67" s="19"/>
      <c r="LB67" s="19"/>
      <c r="LC67" s="19"/>
      <c r="LD67" s="19"/>
      <c r="LE67" s="19"/>
      <c r="LF67" s="19"/>
      <c r="LG67" s="19"/>
      <c r="LH67" s="19"/>
      <c r="LI67" s="19"/>
      <c r="LJ67" s="19"/>
      <c r="LK67" s="19"/>
      <c r="LL67" s="19"/>
      <c r="LM67" s="19"/>
      <c r="LN67" s="19"/>
      <c r="LO67" s="19"/>
      <c r="LP67" s="19"/>
      <c r="LQ67" s="19"/>
      <c r="LR67" s="19"/>
      <c r="LS67" s="19"/>
      <c r="LT67" s="19"/>
      <c r="LU67" s="19"/>
      <c r="LV67" s="19"/>
      <c r="LW67" s="19"/>
      <c r="LX67" s="19"/>
      <c r="LY67" s="19"/>
      <c r="LZ67" s="19"/>
      <c r="MA67" s="19"/>
      <c r="MB67" s="19"/>
      <c r="MC67" s="19"/>
      <c r="MD67" s="19"/>
      <c r="ME67" s="19"/>
      <c r="MF67" s="19"/>
      <c r="MG67" s="19"/>
      <c r="MH67" s="19"/>
      <c r="MI67" s="19"/>
      <c r="MJ67" s="19"/>
      <c r="MK67" s="19"/>
      <c r="ML67" s="19"/>
      <c r="MM67" s="19"/>
      <c r="MN67" s="19"/>
      <c r="MO67" s="19"/>
      <c r="MP67" s="19"/>
      <c r="MQ67" s="19"/>
      <c r="MR67" s="19"/>
      <c r="MS67" s="19"/>
      <c r="MT67" s="19"/>
      <c r="MU67" s="19"/>
      <c r="MV67" s="19"/>
      <c r="MW67" s="19"/>
      <c r="MX67" s="19"/>
      <c r="MY67" s="19"/>
      <c r="MZ67" s="19"/>
      <c r="NA67" s="19"/>
      <c r="NB67" s="19"/>
      <c r="NC67" s="19"/>
      <c r="ND67" s="19"/>
    </row>
    <row r="68" spans="1:368" x14ac:dyDescent="0.25">
      <c r="A68" s="324" t="s">
        <v>831</v>
      </c>
      <c r="B68" s="333" t="str">
        <f t="shared" si="15"/>
        <v>Eleanor Ellis Public Library</v>
      </c>
      <c r="C68" s="325" t="s">
        <v>832</v>
      </c>
      <c r="D68" s="326">
        <v>43</v>
      </c>
      <c r="E68" s="327">
        <v>1238</v>
      </c>
      <c r="F68" s="326">
        <v>1</v>
      </c>
      <c r="G68" s="326">
        <v>0</v>
      </c>
      <c r="H68" s="326" t="s">
        <v>712</v>
      </c>
      <c r="I68" s="326">
        <v>500</v>
      </c>
      <c r="J68" s="328" t="s">
        <v>555</v>
      </c>
      <c r="K68" s="338">
        <v>0.8</v>
      </c>
      <c r="L68" s="433">
        <f t="shared" si="16"/>
        <v>0.19999999999999996</v>
      </c>
      <c r="M68" s="441">
        <v>5000</v>
      </c>
      <c r="N68" s="440">
        <v>5000</v>
      </c>
      <c r="O68" s="430">
        <f t="shared" si="17"/>
        <v>5000</v>
      </c>
      <c r="P68" s="339">
        <v>0</v>
      </c>
      <c r="Q68" s="340">
        <f t="shared" si="18"/>
        <v>5000</v>
      </c>
      <c r="R68" s="533">
        <v>9582.23</v>
      </c>
      <c r="S68" s="429">
        <f>MIN(Q68,R68)</f>
        <v>5000</v>
      </c>
      <c r="T68" s="534">
        <f>Q68-S68</f>
        <v>0</v>
      </c>
      <c r="U68" s="535">
        <f t="shared" si="5"/>
        <v>11977.787499999999</v>
      </c>
      <c r="V68" s="536">
        <f t="shared" si="6"/>
        <v>9582.23</v>
      </c>
      <c r="W68" s="537">
        <f t="shared" si="7"/>
        <v>2395.557499999999</v>
      </c>
      <c r="X68" s="586">
        <f t="shared" si="8"/>
        <v>2604.442500000001</v>
      </c>
      <c r="Y68" s="532">
        <f t="shared" ref="Y68:Y131" si="19">U68-V68-W68</f>
        <v>0</v>
      </c>
    </row>
    <row r="69" spans="1:368" s="343" customFormat="1" x14ac:dyDescent="0.25">
      <c r="A69" s="333" t="s">
        <v>1373</v>
      </c>
      <c r="B69" s="324" t="str">
        <f t="shared" si="15"/>
        <v>Elk Mound Public Library (Menomonie Public Library)</v>
      </c>
      <c r="C69" s="334"/>
      <c r="D69" s="335"/>
      <c r="E69" s="336"/>
      <c r="F69" s="335"/>
      <c r="G69" s="335"/>
      <c r="H69" s="335"/>
      <c r="I69" s="335"/>
      <c r="J69" s="337"/>
      <c r="K69" s="329">
        <v>0.6</v>
      </c>
      <c r="L69" s="439">
        <f t="shared" si="16"/>
        <v>0.4</v>
      </c>
      <c r="M69" s="438" t="s">
        <v>1352</v>
      </c>
      <c r="N69" s="437">
        <v>5000</v>
      </c>
      <c r="O69" s="436">
        <f t="shared" si="17"/>
        <v>5000</v>
      </c>
      <c r="P69" s="330">
        <v>0</v>
      </c>
      <c r="Q69" s="331">
        <f t="shared" si="18"/>
        <v>5000</v>
      </c>
      <c r="R69" s="527" t="s">
        <v>1342</v>
      </c>
      <c r="S69" s="435" t="s">
        <v>1342</v>
      </c>
      <c r="T69" s="528" t="s">
        <v>1342</v>
      </c>
      <c r="U69" s="529" t="s">
        <v>1342</v>
      </c>
      <c r="V69" s="530" t="s">
        <v>1342</v>
      </c>
      <c r="W69" s="531" t="s">
        <v>1342</v>
      </c>
      <c r="X69" s="585" t="s">
        <v>1342</v>
      </c>
      <c r="Y69" s="532" t="e">
        <f t="shared" si="19"/>
        <v>#VALUE!</v>
      </c>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c r="IK69" s="19"/>
      <c r="IL69" s="19"/>
      <c r="IM69" s="19"/>
      <c r="IN69" s="19"/>
      <c r="IO69" s="19"/>
      <c r="IP69" s="19"/>
      <c r="IQ69" s="19"/>
      <c r="IR69" s="19"/>
      <c r="IS69" s="19"/>
      <c r="IT69" s="19"/>
      <c r="IU69" s="19"/>
      <c r="IV69" s="19"/>
      <c r="IW69" s="19"/>
      <c r="IX69" s="19"/>
      <c r="IY69" s="19"/>
      <c r="IZ69" s="19"/>
      <c r="JA69" s="19"/>
      <c r="JB69" s="19"/>
      <c r="JC69" s="19"/>
      <c r="JD69" s="19"/>
      <c r="JE69" s="19"/>
      <c r="JF69" s="19"/>
      <c r="JG69" s="19"/>
      <c r="JH69" s="19"/>
      <c r="JI69" s="19"/>
      <c r="JJ69" s="19"/>
      <c r="JK69" s="19"/>
      <c r="JL69" s="19"/>
      <c r="JM69" s="19"/>
      <c r="JN69" s="19"/>
      <c r="JO69" s="19"/>
      <c r="JP69" s="19"/>
      <c r="JQ69" s="19"/>
      <c r="JR69" s="19"/>
      <c r="JS69" s="19"/>
      <c r="JT69" s="19"/>
      <c r="JU69" s="19"/>
      <c r="JV69" s="19"/>
      <c r="JW69" s="19"/>
      <c r="JX69" s="19"/>
      <c r="JY69" s="19"/>
      <c r="JZ69" s="19"/>
      <c r="KA69" s="19"/>
      <c r="KB69" s="19"/>
      <c r="KC69" s="19"/>
      <c r="KD69" s="19"/>
      <c r="KE69" s="19"/>
      <c r="KF69" s="19"/>
      <c r="KG69" s="19"/>
      <c r="KH69" s="19"/>
      <c r="KI69" s="19"/>
      <c r="KJ69" s="19"/>
      <c r="KK69" s="19"/>
      <c r="KL69" s="19"/>
      <c r="KM69" s="19"/>
      <c r="KN69" s="19"/>
      <c r="KO69" s="19"/>
      <c r="KP69" s="19"/>
      <c r="KQ69" s="19"/>
      <c r="KR69" s="19"/>
      <c r="KS69" s="19"/>
      <c r="KT69" s="19"/>
      <c r="KU69" s="19"/>
      <c r="KV69" s="19"/>
      <c r="KW69" s="19"/>
      <c r="KX69" s="19"/>
      <c r="KY69" s="19"/>
      <c r="KZ69" s="19"/>
      <c r="LA69" s="19"/>
      <c r="LB69" s="19"/>
      <c r="LC69" s="19"/>
      <c r="LD69" s="19"/>
      <c r="LE69" s="19"/>
      <c r="LF69" s="19"/>
      <c r="LG69" s="19"/>
      <c r="LH69" s="19"/>
      <c r="LI69" s="19"/>
      <c r="LJ69" s="19"/>
      <c r="LK69" s="19"/>
      <c r="LL69" s="19"/>
      <c r="LM69" s="19"/>
      <c r="LN69" s="19"/>
      <c r="LO69" s="19"/>
      <c r="LP69" s="19"/>
      <c r="LQ69" s="19"/>
      <c r="LR69" s="19"/>
      <c r="LS69" s="19"/>
      <c r="LT69" s="19"/>
      <c r="LU69" s="19"/>
      <c r="LV69" s="19"/>
      <c r="LW69" s="19"/>
      <c r="LX69" s="19"/>
      <c r="LY69" s="19"/>
      <c r="LZ69" s="19"/>
      <c r="MA69" s="19"/>
      <c r="MB69" s="19"/>
      <c r="MC69" s="19"/>
      <c r="MD69" s="19"/>
      <c r="ME69" s="19"/>
      <c r="MF69" s="19"/>
      <c r="MG69" s="19"/>
      <c r="MH69" s="19"/>
      <c r="MI69" s="19"/>
      <c r="MJ69" s="19"/>
      <c r="MK69" s="19"/>
      <c r="ML69" s="19"/>
      <c r="MM69" s="19"/>
      <c r="MN69" s="19"/>
      <c r="MO69" s="19"/>
      <c r="MP69" s="19"/>
      <c r="MQ69" s="19"/>
      <c r="MR69" s="19"/>
      <c r="MS69" s="19"/>
      <c r="MT69" s="19"/>
      <c r="MU69" s="19"/>
      <c r="MV69" s="19"/>
      <c r="MW69" s="19"/>
      <c r="MX69" s="19"/>
      <c r="MY69" s="19"/>
      <c r="MZ69" s="19"/>
      <c r="NA69" s="19"/>
      <c r="NB69" s="19"/>
      <c r="NC69" s="19"/>
      <c r="ND69" s="19"/>
    </row>
    <row r="70" spans="1:368" x14ac:dyDescent="0.25">
      <c r="A70" s="324" t="s">
        <v>833</v>
      </c>
      <c r="B70" s="333" t="str">
        <f t="shared" si="15"/>
        <v>Elkhart Lake Public Library</v>
      </c>
      <c r="C70" s="325" t="s">
        <v>834</v>
      </c>
      <c r="D70" s="326">
        <v>42</v>
      </c>
      <c r="E70" s="327">
        <v>3574</v>
      </c>
      <c r="F70" s="326">
        <v>1</v>
      </c>
      <c r="G70" s="326">
        <v>0</v>
      </c>
      <c r="H70" s="326" t="s">
        <v>772</v>
      </c>
      <c r="I70" s="326">
        <v>750</v>
      </c>
      <c r="J70" s="328" t="s">
        <v>835</v>
      </c>
      <c r="K70" s="338">
        <v>0.6</v>
      </c>
      <c r="L70" s="433">
        <f t="shared" si="16"/>
        <v>0.4</v>
      </c>
      <c r="M70" s="432">
        <v>7500</v>
      </c>
      <c r="N70" s="431">
        <v>5000</v>
      </c>
      <c r="O70" s="430">
        <f t="shared" si="17"/>
        <v>7500</v>
      </c>
      <c r="P70" s="339">
        <v>765</v>
      </c>
      <c r="Q70" s="340">
        <f t="shared" si="18"/>
        <v>6735</v>
      </c>
      <c r="R70" s="533">
        <v>9582.23</v>
      </c>
      <c r="S70" s="429">
        <f t="shared" ref="S70:S75" si="20">MIN(Q70,R70)</f>
        <v>6735</v>
      </c>
      <c r="T70" s="534">
        <f t="shared" ref="T70:T75" si="21">Q70-S70</f>
        <v>0</v>
      </c>
      <c r="U70" s="535">
        <f t="shared" ref="U70:U133" si="22">R70/K70</f>
        <v>15970.383333333333</v>
      </c>
      <c r="V70" s="536">
        <f t="shared" ref="V70:V133" si="23">U70*K70</f>
        <v>9582.23</v>
      </c>
      <c r="W70" s="537">
        <f t="shared" ref="W70:W131" si="24">U70*L70</f>
        <v>6388.1533333333336</v>
      </c>
      <c r="X70" s="586">
        <f t="shared" ref="X70:X133" si="25">Q70-W70</f>
        <v>346.84666666666635</v>
      </c>
      <c r="Y70" s="532">
        <f t="shared" si="19"/>
        <v>0</v>
      </c>
    </row>
    <row r="71" spans="1:368" x14ac:dyDescent="0.25">
      <c r="A71" s="333" t="s">
        <v>836</v>
      </c>
      <c r="B71" s="324" t="str">
        <f t="shared" si="15"/>
        <v>Elmwood Public Library</v>
      </c>
      <c r="C71" s="334" t="s">
        <v>837</v>
      </c>
      <c r="D71" s="335">
        <v>43</v>
      </c>
      <c r="E71" s="336">
        <v>1148</v>
      </c>
      <c r="F71" s="335">
        <v>1</v>
      </c>
      <c r="G71" s="335">
        <v>0</v>
      </c>
      <c r="H71" s="335" t="s">
        <v>838</v>
      </c>
      <c r="I71" s="335">
        <v>500</v>
      </c>
      <c r="J71" s="337" t="s">
        <v>449</v>
      </c>
      <c r="K71" s="329">
        <v>0.6</v>
      </c>
      <c r="L71" s="439">
        <f t="shared" si="16"/>
        <v>0.4</v>
      </c>
      <c r="M71" s="438">
        <v>5000</v>
      </c>
      <c r="N71" s="437">
        <v>5000</v>
      </c>
      <c r="O71" s="436">
        <f t="shared" si="17"/>
        <v>5000</v>
      </c>
      <c r="P71" s="330">
        <v>0</v>
      </c>
      <c r="Q71" s="331">
        <f t="shared" si="18"/>
        <v>5000</v>
      </c>
      <c r="R71" s="527">
        <v>9582.23</v>
      </c>
      <c r="S71" s="435">
        <f t="shared" si="20"/>
        <v>5000</v>
      </c>
      <c r="T71" s="528">
        <f t="shared" si="21"/>
        <v>0</v>
      </c>
      <c r="U71" s="529">
        <f>W71/L71</f>
        <v>12500</v>
      </c>
      <c r="V71" s="530">
        <f t="shared" si="23"/>
        <v>7500</v>
      </c>
      <c r="W71" s="531">
        <v>5000</v>
      </c>
      <c r="X71" s="585">
        <f t="shared" si="25"/>
        <v>0</v>
      </c>
      <c r="Y71" s="532">
        <f t="shared" si="19"/>
        <v>0</v>
      </c>
    </row>
    <row r="72" spans="1:368" x14ac:dyDescent="0.25">
      <c r="A72" s="324" t="s">
        <v>839</v>
      </c>
      <c r="B72" s="333" t="str">
        <f t="shared" si="15"/>
        <v>Elroy Public Library</v>
      </c>
      <c r="C72" s="325" t="s">
        <v>840</v>
      </c>
      <c r="D72" s="326">
        <v>42</v>
      </c>
      <c r="E72" s="327">
        <v>2121</v>
      </c>
      <c r="F72" s="326">
        <v>1</v>
      </c>
      <c r="G72" s="326">
        <v>0</v>
      </c>
      <c r="H72" s="326" t="s">
        <v>841</v>
      </c>
      <c r="I72" s="326">
        <v>750</v>
      </c>
      <c r="J72" s="328" t="s">
        <v>842</v>
      </c>
      <c r="K72" s="338">
        <v>0.7</v>
      </c>
      <c r="L72" s="433">
        <f t="shared" si="16"/>
        <v>0.30000000000000004</v>
      </c>
      <c r="M72" s="432">
        <v>7500</v>
      </c>
      <c r="N72" s="431">
        <v>5000</v>
      </c>
      <c r="O72" s="430">
        <f t="shared" si="17"/>
        <v>7500</v>
      </c>
      <c r="P72" s="339">
        <v>302</v>
      </c>
      <c r="Q72" s="340">
        <f t="shared" si="18"/>
        <v>7198</v>
      </c>
      <c r="R72" s="533">
        <v>18685.34</v>
      </c>
      <c r="S72" s="429">
        <f t="shared" si="20"/>
        <v>7198</v>
      </c>
      <c r="T72" s="534">
        <f t="shared" si="21"/>
        <v>0</v>
      </c>
      <c r="U72" s="535">
        <f>W72/L72</f>
        <v>23993.333333333328</v>
      </c>
      <c r="V72" s="536">
        <f t="shared" si="23"/>
        <v>16795.333333333328</v>
      </c>
      <c r="W72" s="537">
        <v>7198</v>
      </c>
      <c r="X72" s="586">
        <f t="shared" si="25"/>
        <v>0</v>
      </c>
      <c r="Y72" s="532">
        <f t="shared" si="19"/>
        <v>0</v>
      </c>
    </row>
    <row r="73" spans="1:368" s="343" customFormat="1" x14ac:dyDescent="0.25">
      <c r="A73" s="333" t="s">
        <v>1374</v>
      </c>
      <c r="B73" s="324" t="str">
        <f t="shared" si="15"/>
        <v>Elton Branch (Antigo Public Library)</v>
      </c>
      <c r="C73" s="334"/>
      <c r="D73" s="335"/>
      <c r="E73" s="336"/>
      <c r="F73" s="335"/>
      <c r="G73" s="335"/>
      <c r="H73" s="335"/>
      <c r="I73" s="335"/>
      <c r="J73" s="337"/>
      <c r="K73" s="329">
        <v>0.9</v>
      </c>
      <c r="L73" s="439">
        <f t="shared" si="16"/>
        <v>9.9999999999999978E-2</v>
      </c>
      <c r="M73" s="438" t="s">
        <v>1352</v>
      </c>
      <c r="N73" s="437">
        <v>5000</v>
      </c>
      <c r="O73" s="436">
        <f t="shared" si="17"/>
        <v>5000</v>
      </c>
      <c r="P73" s="330">
        <v>0</v>
      </c>
      <c r="Q73" s="331">
        <f t="shared" si="18"/>
        <v>5000</v>
      </c>
      <c r="R73" s="527">
        <v>9582.23</v>
      </c>
      <c r="S73" s="435">
        <f t="shared" si="20"/>
        <v>5000</v>
      </c>
      <c r="T73" s="528">
        <f t="shared" si="21"/>
        <v>0</v>
      </c>
      <c r="U73" s="529">
        <f t="shared" si="22"/>
        <v>10646.922222222222</v>
      </c>
      <c r="V73" s="530">
        <f t="shared" si="23"/>
        <v>9582.23</v>
      </c>
      <c r="W73" s="531">
        <f t="shared" si="24"/>
        <v>1064.692222222222</v>
      </c>
      <c r="X73" s="585">
        <f t="shared" si="25"/>
        <v>3935.307777777778</v>
      </c>
      <c r="Y73" s="532">
        <f t="shared" si="19"/>
        <v>0</v>
      </c>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c r="GR73" s="19"/>
      <c r="GS73" s="19"/>
      <c r="GT73" s="19"/>
      <c r="GU73" s="19"/>
      <c r="GV73" s="19"/>
      <c r="GW73" s="19"/>
      <c r="GX73" s="19"/>
      <c r="GY73" s="19"/>
      <c r="GZ73" s="19"/>
      <c r="HA73" s="19"/>
      <c r="HB73" s="19"/>
      <c r="HC73" s="19"/>
      <c r="HD73" s="19"/>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c r="IK73" s="19"/>
      <c r="IL73" s="19"/>
      <c r="IM73" s="19"/>
      <c r="IN73" s="19"/>
      <c r="IO73" s="19"/>
      <c r="IP73" s="19"/>
      <c r="IQ73" s="19"/>
      <c r="IR73" s="19"/>
      <c r="IS73" s="19"/>
      <c r="IT73" s="19"/>
      <c r="IU73" s="19"/>
      <c r="IV73" s="19"/>
      <c r="IW73" s="19"/>
      <c r="IX73" s="19"/>
      <c r="IY73" s="19"/>
      <c r="IZ73" s="19"/>
      <c r="JA73" s="19"/>
      <c r="JB73" s="19"/>
      <c r="JC73" s="19"/>
      <c r="JD73" s="19"/>
      <c r="JE73" s="19"/>
      <c r="JF73" s="19"/>
      <c r="JG73" s="19"/>
      <c r="JH73" s="19"/>
      <c r="JI73" s="19"/>
      <c r="JJ73" s="19"/>
      <c r="JK73" s="19"/>
      <c r="JL73" s="19"/>
      <c r="JM73" s="19"/>
      <c r="JN73" s="19"/>
      <c r="JO73" s="19"/>
      <c r="JP73" s="19"/>
      <c r="JQ73" s="19"/>
      <c r="JR73" s="19"/>
      <c r="JS73" s="19"/>
      <c r="JT73" s="19"/>
      <c r="JU73" s="19"/>
      <c r="JV73" s="19"/>
      <c r="JW73" s="19"/>
      <c r="JX73" s="19"/>
      <c r="JY73" s="19"/>
      <c r="JZ73" s="19"/>
      <c r="KA73" s="19"/>
      <c r="KB73" s="19"/>
      <c r="KC73" s="19"/>
      <c r="KD73" s="19"/>
      <c r="KE73" s="19"/>
      <c r="KF73" s="19"/>
      <c r="KG73" s="19"/>
      <c r="KH73" s="19"/>
      <c r="KI73" s="19"/>
      <c r="KJ73" s="19"/>
      <c r="KK73" s="19"/>
      <c r="KL73" s="19"/>
      <c r="KM73" s="19"/>
      <c r="KN73" s="19"/>
      <c r="KO73" s="19"/>
      <c r="KP73" s="19"/>
      <c r="KQ73" s="19"/>
      <c r="KR73" s="19"/>
      <c r="KS73" s="19"/>
      <c r="KT73" s="19"/>
      <c r="KU73" s="19"/>
      <c r="KV73" s="19"/>
      <c r="KW73" s="19"/>
      <c r="KX73" s="19"/>
      <c r="KY73" s="19"/>
      <c r="KZ73" s="19"/>
      <c r="LA73" s="19"/>
      <c r="LB73" s="19"/>
      <c r="LC73" s="19"/>
      <c r="LD73" s="19"/>
      <c r="LE73" s="19"/>
      <c r="LF73" s="19"/>
      <c r="LG73" s="19"/>
      <c r="LH73" s="19"/>
      <c r="LI73" s="19"/>
      <c r="LJ73" s="19"/>
      <c r="LK73" s="19"/>
      <c r="LL73" s="19"/>
      <c r="LM73" s="19"/>
      <c r="LN73" s="19"/>
      <c r="LO73" s="19"/>
      <c r="LP73" s="19"/>
      <c r="LQ73" s="19"/>
      <c r="LR73" s="19"/>
      <c r="LS73" s="19"/>
      <c r="LT73" s="19"/>
      <c r="LU73" s="19"/>
      <c r="LV73" s="19"/>
      <c r="LW73" s="19"/>
      <c r="LX73" s="19"/>
      <c r="LY73" s="19"/>
      <c r="LZ73" s="19"/>
      <c r="MA73" s="19"/>
      <c r="MB73" s="19"/>
      <c r="MC73" s="19"/>
      <c r="MD73" s="19"/>
      <c r="ME73" s="19"/>
      <c r="MF73" s="19"/>
      <c r="MG73" s="19"/>
      <c r="MH73" s="19"/>
      <c r="MI73" s="19"/>
      <c r="MJ73" s="19"/>
      <c r="MK73" s="19"/>
      <c r="ML73" s="19"/>
      <c r="MM73" s="19"/>
      <c r="MN73" s="19"/>
      <c r="MO73" s="19"/>
      <c r="MP73" s="19"/>
      <c r="MQ73" s="19"/>
      <c r="MR73" s="19"/>
      <c r="MS73" s="19"/>
      <c r="MT73" s="19"/>
      <c r="MU73" s="19"/>
      <c r="MV73" s="19"/>
      <c r="MW73" s="19"/>
      <c r="MX73" s="19"/>
      <c r="MY73" s="19"/>
      <c r="MZ73" s="19"/>
      <c r="NA73" s="19"/>
      <c r="NB73" s="19"/>
      <c r="NC73" s="19"/>
      <c r="ND73" s="19"/>
    </row>
    <row r="74" spans="1:368" x14ac:dyDescent="0.25">
      <c r="A74" s="324" t="s">
        <v>843</v>
      </c>
      <c r="B74" s="333" t="str">
        <f t="shared" si="15"/>
        <v>Endeavor Public Library</v>
      </c>
      <c r="C74" s="325" t="s">
        <v>844</v>
      </c>
      <c r="D74" s="326">
        <v>42</v>
      </c>
      <c r="E74" s="327">
        <v>999</v>
      </c>
      <c r="F74" s="326">
        <v>1</v>
      </c>
      <c r="G74" s="326">
        <v>0</v>
      </c>
      <c r="H74" s="326" t="s">
        <v>845</v>
      </c>
      <c r="I74" s="326">
        <v>500</v>
      </c>
      <c r="J74" s="328" t="s">
        <v>846</v>
      </c>
      <c r="K74" s="338">
        <v>0.7</v>
      </c>
      <c r="L74" s="433">
        <f t="shared" si="16"/>
        <v>0.30000000000000004</v>
      </c>
      <c r="M74" s="441">
        <v>5000</v>
      </c>
      <c r="N74" s="440">
        <v>5000</v>
      </c>
      <c r="O74" s="430">
        <f t="shared" si="17"/>
        <v>5000</v>
      </c>
      <c r="P74" s="339">
        <v>0</v>
      </c>
      <c r="Q74" s="340">
        <f t="shared" si="18"/>
        <v>5000</v>
      </c>
      <c r="R74" s="533">
        <v>9582.23</v>
      </c>
      <c r="S74" s="429">
        <f t="shared" si="20"/>
        <v>5000</v>
      </c>
      <c r="T74" s="534">
        <f t="shared" si="21"/>
        <v>0</v>
      </c>
      <c r="U74" s="535">
        <f t="shared" si="22"/>
        <v>13688.9</v>
      </c>
      <c r="V74" s="536">
        <f t="shared" si="23"/>
        <v>9582.23</v>
      </c>
      <c r="W74" s="537">
        <f t="shared" si="24"/>
        <v>4106.67</v>
      </c>
      <c r="X74" s="586">
        <f t="shared" si="25"/>
        <v>893.32999999999993</v>
      </c>
      <c r="Y74" s="532">
        <f t="shared" si="19"/>
        <v>0</v>
      </c>
    </row>
    <row r="75" spans="1:368" s="343" customFormat="1" x14ac:dyDescent="0.25">
      <c r="A75" s="333" t="s">
        <v>1375</v>
      </c>
      <c r="B75" s="324" t="str">
        <f t="shared" si="15"/>
        <v>Ephraim Branch (Door County Library)</v>
      </c>
      <c r="C75" s="334"/>
      <c r="D75" s="335"/>
      <c r="E75" s="336"/>
      <c r="F75" s="335"/>
      <c r="G75" s="335"/>
      <c r="H75" s="335"/>
      <c r="I75" s="335"/>
      <c r="J75" s="337"/>
      <c r="K75" s="329">
        <v>0.6</v>
      </c>
      <c r="L75" s="439">
        <f t="shared" si="16"/>
        <v>0.4</v>
      </c>
      <c r="M75" s="438" t="s">
        <v>1352</v>
      </c>
      <c r="N75" s="437">
        <v>5000</v>
      </c>
      <c r="O75" s="436">
        <f t="shared" si="17"/>
        <v>5000</v>
      </c>
      <c r="P75" s="330">
        <v>0</v>
      </c>
      <c r="Q75" s="331">
        <f t="shared" si="18"/>
        <v>5000</v>
      </c>
      <c r="R75" s="527">
        <v>9582.23</v>
      </c>
      <c r="S75" s="435">
        <f t="shared" si="20"/>
        <v>5000</v>
      </c>
      <c r="T75" s="528">
        <f t="shared" si="21"/>
        <v>0</v>
      </c>
      <c r="U75" s="529">
        <f>W75/L75</f>
        <v>12500</v>
      </c>
      <c r="V75" s="530">
        <f t="shared" si="23"/>
        <v>7500</v>
      </c>
      <c r="W75" s="531">
        <v>5000</v>
      </c>
      <c r="X75" s="585">
        <f t="shared" si="25"/>
        <v>0</v>
      </c>
      <c r="Y75" s="532">
        <f t="shared" si="19"/>
        <v>0</v>
      </c>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c r="FQ75" s="19"/>
      <c r="FR75" s="19"/>
      <c r="FS75" s="19"/>
      <c r="FT75" s="19"/>
      <c r="FU75" s="19"/>
      <c r="FV75" s="19"/>
      <c r="FW75" s="19"/>
      <c r="FX75" s="19"/>
      <c r="FY75" s="19"/>
      <c r="FZ75" s="19"/>
      <c r="GA75" s="19"/>
      <c r="GB75" s="19"/>
      <c r="GC75" s="19"/>
      <c r="GD75" s="19"/>
      <c r="GE75" s="19"/>
      <c r="GF75" s="19"/>
      <c r="GG75" s="19"/>
      <c r="GH75" s="19"/>
      <c r="GI75" s="19"/>
      <c r="GJ75" s="19"/>
      <c r="GK75" s="19"/>
      <c r="GL75" s="19"/>
      <c r="GM75" s="19"/>
      <c r="GN75" s="19"/>
      <c r="GO75" s="19"/>
      <c r="GP75" s="19"/>
      <c r="GQ75" s="19"/>
      <c r="GR75" s="19"/>
      <c r="GS75" s="19"/>
      <c r="GT75" s="19"/>
      <c r="GU75" s="19"/>
      <c r="GV75" s="19"/>
      <c r="GW75" s="19"/>
      <c r="GX75" s="19"/>
      <c r="GY75" s="19"/>
      <c r="GZ75" s="19"/>
      <c r="HA75" s="19"/>
      <c r="HB75" s="19"/>
      <c r="HC75" s="19"/>
      <c r="HD75" s="19"/>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9"/>
      <c r="IV75" s="19"/>
      <c r="IW75" s="19"/>
      <c r="IX75" s="19"/>
      <c r="IY75" s="19"/>
      <c r="IZ75" s="19"/>
      <c r="JA75" s="19"/>
      <c r="JB75" s="19"/>
      <c r="JC75" s="19"/>
      <c r="JD75" s="19"/>
      <c r="JE75" s="19"/>
      <c r="JF75" s="19"/>
      <c r="JG75" s="19"/>
      <c r="JH75" s="19"/>
      <c r="JI75" s="19"/>
      <c r="JJ75" s="19"/>
      <c r="JK75" s="19"/>
      <c r="JL75" s="19"/>
      <c r="JM75" s="19"/>
      <c r="JN75" s="19"/>
      <c r="JO75" s="19"/>
      <c r="JP75" s="19"/>
      <c r="JQ75" s="19"/>
      <c r="JR75" s="19"/>
      <c r="JS75" s="19"/>
      <c r="JT75" s="19"/>
      <c r="JU75" s="19"/>
      <c r="JV75" s="19"/>
      <c r="JW75" s="19"/>
      <c r="JX75" s="19"/>
      <c r="JY75" s="19"/>
      <c r="JZ75" s="19"/>
      <c r="KA75" s="19"/>
      <c r="KB75" s="19"/>
      <c r="KC75" s="19"/>
      <c r="KD75" s="19"/>
      <c r="KE75" s="19"/>
      <c r="KF75" s="19"/>
      <c r="KG75" s="19"/>
      <c r="KH75" s="19"/>
      <c r="KI75" s="19"/>
      <c r="KJ75" s="19"/>
      <c r="KK75" s="19"/>
      <c r="KL75" s="19"/>
      <c r="KM75" s="19"/>
      <c r="KN75" s="19"/>
      <c r="KO75" s="19"/>
      <c r="KP75" s="19"/>
      <c r="KQ75" s="19"/>
      <c r="KR75" s="19"/>
      <c r="KS75" s="19"/>
      <c r="KT75" s="19"/>
      <c r="KU75" s="19"/>
      <c r="KV75" s="19"/>
      <c r="KW75" s="19"/>
      <c r="KX75" s="19"/>
      <c r="KY75" s="19"/>
      <c r="KZ75" s="19"/>
      <c r="LA75" s="19"/>
      <c r="LB75" s="19"/>
      <c r="LC75" s="19"/>
      <c r="LD75" s="19"/>
      <c r="LE75" s="19"/>
      <c r="LF75" s="19"/>
      <c r="LG75" s="19"/>
      <c r="LH75" s="19"/>
      <c r="LI75" s="19"/>
      <c r="LJ75" s="19"/>
      <c r="LK75" s="19"/>
      <c r="LL75" s="19"/>
      <c r="LM75" s="19"/>
      <c r="LN75" s="19"/>
      <c r="LO75" s="19"/>
      <c r="LP75" s="19"/>
      <c r="LQ75" s="19"/>
      <c r="LR75" s="19"/>
      <c r="LS75" s="19"/>
      <c r="LT75" s="19"/>
      <c r="LU75" s="19"/>
      <c r="LV75" s="19"/>
      <c r="LW75" s="19"/>
      <c r="LX75" s="19"/>
      <c r="LY75" s="19"/>
      <c r="LZ75" s="19"/>
      <c r="MA75" s="19"/>
      <c r="MB75" s="19"/>
      <c r="MC75" s="19"/>
      <c r="MD75" s="19"/>
      <c r="ME75" s="19"/>
      <c r="MF75" s="19"/>
      <c r="MG75" s="19"/>
      <c r="MH75" s="19"/>
      <c r="MI75" s="19"/>
      <c r="MJ75" s="19"/>
      <c r="MK75" s="19"/>
      <c r="ML75" s="19"/>
      <c r="MM75" s="19"/>
      <c r="MN75" s="19"/>
      <c r="MO75" s="19"/>
      <c r="MP75" s="19"/>
      <c r="MQ75" s="19"/>
      <c r="MR75" s="19"/>
      <c r="MS75" s="19"/>
      <c r="MT75" s="19"/>
      <c r="MU75" s="19"/>
      <c r="MV75" s="19"/>
      <c r="MW75" s="19"/>
      <c r="MX75" s="19"/>
      <c r="MY75" s="19"/>
      <c r="MZ75" s="19"/>
      <c r="NA75" s="19"/>
      <c r="NB75" s="19"/>
      <c r="NC75" s="19"/>
      <c r="ND75" s="19"/>
    </row>
    <row r="76" spans="1:368" x14ac:dyDescent="0.25">
      <c r="A76" s="324" t="s">
        <v>847</v>
      </c>
      <c r="B76" s="333" t="str">
        <f t="shared" si="15"/>
        <v>Ethel Everhard Memorial Library</v>
      </c>
      <c r="C76" s="325" t="s">
        <v>848</v>
      </c>
      <c r="D76" s="326">
        <v>43</v>
      </c>
      <c r="E76" s="327">
        <v>5794</v>
      </c>
      <c r="F76" s="326">
        <v>1</v>
      </c>
      <c r="G76" s="326">
        <v>0</v>
      </c>
      <c r="H76" s="326" t="s">
        <v>845</v>
      </c>
      <c r="I76" s="326">
        <v>1000</v>
      </c>
      <c r="J76" s="328" t="s">
        <v>633</v>
      </c>
      <c r="K76" s="338">
        <v>0.7</v>
      </c>
      <c r="L76" s="433">
        <f t="shared" si="16"/>
        <v>0.30000000000000004</v>
      </c>
      <c r="M76" s="432">
        <v>10000</v>
      </c>
      <c r="N76" s="431">
        <v>5000</v>
      </c>
      <c r="O76" s="430">
        <f t="shared" si="17"/>
        <v>10000</v>
      </c>
      <c r="P76" s="339">
        <v>0</v>
      </c>
      <c r="Q76" s="340">
        <f t="shared" si="18"/>
        <v>10000</v>
      </c>
      <c r="R76" s="533" t="s">
        <v>1342</v>
      </c>
      <c r="S76" s="429" t="s">
        <v>1342</v>
      </c>
      <c r="T76" s="534" t="s">
        <v>1342</v>
      </c>
      <c r="U76" s="535" t="s">
        <v>1342</v>
      </c>
      <c r="V76" s="536" t="s">
        <v>1342</v>
      </c>
      <c r="W76" s="537" t="s">
        <v>1342</v>
      </c>
      <c r="X76" s="586" t="s">
        <v>1342</v>
      </c>
      <c r="Y76" s="532" t="e">
        <f t="shared" si="19"/>
        <v>#VALUE!</v>
      </c>
    </row>
    <row r="77" spans="1:368" x14ac:dyDescent="0.25">
      <c r="A77" s="333" t="s">
        <v>849</v>
      </c>
      <c r="B77" s="324" t="str">
        <f t="shared" si="15"/>
        <v>Ettrick Public Library</v>
      </c>
      <c r="C77" s="334" t="s">
        <v>850</v>
      </c>
      <c r="D77" s="335">
        <v>42</v>
      </c>
      <c r="E77" s="336">
        <v>1077</v>
      </c>
      <c r="F77" s="335">
        <v>1</v>
      </c>
      <c r="G77" s="335">
        <v>0</v>
      </c>
      <c r="H77" s="335" t="s">
        <v>722</v>
      </c>
      <c r="I77" s="335">
        <v>500</v>
      </c>
      <c r="J77" s="337" t="s">
        <v>851</v>
      </c>
      <c r="K77" s="329">
        <v>0.6</v>
      </c>
      <c r="L77" s="439">
        <f t="shared" si="16"/>
        <v>0.4</v>
      </c>
      <c r="M77" s="438">
        <v>5000</v>
      </c>
      <c r="N77" s="437">
        <v>5000</v>
      </c>
      <c r="O77" s="436">
        <f t="shared" si="17"/>
        <v>5000</v>
      </c>
      <c r="P77" s="330">
        <v>403</v>
      </c>
      <c r="Q77" s="331">
        <f t="shared" si="18"/>
        <v>4597</v>
      </c>
      <c r="R77" s="527">
        <v>9582.23</v>
      </c>
      <c r="S77" s="435">
        <f>MIN(Q77,R77)</f>
        <v>4597</v>
      </c>
      <c r="T77" s="528">
        <f>Q77-S77</f>
        <v>0</v>
      </c>
      <c r="U77" s="529">
        <f>W77/L77</f>
        <v>11492.5</v>
      </c>
      <c r="V77" s="530">
        <f t="shared" si="23"/>
        <v>6895.5</v>
      </c>
      <c r="W77" s="531">
        <v>4597</v>
      </c>
      <c r="X77" s="585">
        <f t="shared" si="25"/>
        <v>0</v>
      </c>
      <c r="Y77" s="532">
        <f t="shared" si="19"/>
        <v>0</v>
      </c>
    </row>
    <row r="78" spans="1:368" x14ac:dyDescent="0.25">
      <c r="A78" s="324" t="s">
        <v>852</v>
      </c>
      <c r="B78" s="333" t="str">
        <f t="shared" si="15"/>
        <v>Evelyn Goldberg Briggs Memorial Library</v>
      </c>
      <c r="C78" s="325" t="s">
        <v>853</v>
      </c>
      <c r="D78" s="326">
        <v>43</v>
      </c>
      <c r="E78" s="327">
        <v>4002</v>
      </c>
      <c r="F78" s="326">
        <v>1</v>
      </c>
      <c r="G78" s="326">
        <v>0</v>
      </c>
      <c r="H78" s="326" t="s">
        <v>702</v>
      </c>
      <c r="I78" s="326">
        <v>750</v>
      </c>
      <c r="J78" s="328" t="s">
        <v>854</v>
      </c>
      <c r="K78" s="338">
        <v>0.6</v>
      </c>
      <c r="L78" s="433">
        <f t="shared" si="16"/>
        <v>0.4</v>
      </c>
      <c r="M78" s="432">
        <v>7500</v>
      </c>
      <c r="N78" s="431">
        <v>5000</v>
      </c>
      <c r="O78" s="430">
        <f t="shared" si="17"/>
        <v>7500</v>
      </c>
      <c r="P78" s="339">
        <v>0</v>
      </c>
      <c r="Q78" s="340">
        <f t="shared" si="18"/>
        <v>7500</v>
      </c>
      <c r="R78" s="533">
        <v>9582.23</v>
      </c>
      <c r="S78" s="429">
        <f>MIN(Q78,R78)</f>
        <v>7500</v>
      </c>
      <c r="T78" s="534">
        <f>Q78-S78</f>
        <v>0</v>
      </c>
      <c r="U78" s="535">
        <f t="shared" si="22"/>
        <v>15970.383333333333</v>
      </c>
      <c r="V78" s="536">
        <f t="shared" si="23"/>
        <v>9582.23</v>
      </c>
      <c r="W78" s="537">
        <f t="shared" si="24"/>
        <v>6388.1533333333336</v>
      </c>
      <c r="X78" s="586">
        <f t="shared" si="25"/>
        <v>1111.8466666666664</v>
      </c>
      <c r="Y78" s="532">
        <f t="shared" si="19"/>
        <v>0</v>
      </c>
    </row>
    <row r="79" spans="1:368" x14ac:dyDescent="0.25">
      <c r="A79" s="333" t="s">
        <v>855</v>
      </c>
      <c r="B79" s="324" t="str">
        <f t="shared" si="15"/>
        <v>Fairchild Public Library</v>
      </c>
      <c r="C79" s="334" t="s">
        <v>856</v>
      </c>
      <c r="D79" s="335">
        <v>42</v>
      </c>
      <c r="E79" s="336">
        <v>896</v>
      </c>
      <c r="F79" s="335">
        <v>1</v>
      </c>
      <c r="G79" s="335">
        <v>0</v>
      </c>
      <c r="H79" s="335" t="s">
        <v>688</v>
      </c>
      <c r="I79" s="335">
        <v>500</v>
      </c>
      <c r="J79" s="337" t="s">
        <v>857</v>
      </c>
      <c r="K79" s="329">
        <v>0.7</v>
      </c>
      <c r="L79" s="439">
        <f t="shared" si="16"/>
        <v>0.30000000000000004</v>
      </c>
      <c r="M79" s="438">
        <v>5000</v>
      </c>
      <c r="N79" s="437">
        <v>5000</v>
      </c>
      <c r="O79" s="436">
        <f t="shared" si="17"/>
        <v>5000</v>
      </c>
      <c r="P79" s="330">
        <v>0</v>
      </c>
      <c r="Q79" s="331">
        <f t="shared" si="18"/>
        <v>5000</v>
      </c>
      <c r="R79" s="527" t="s">
        <v>1342</v>
      </c>
      <c r="S79" s="435" t="s">
        <v>1342</v>
      </c>
      <c r="T79" s="528" t="s">
        <v>1342</v>
      </c>
      <c r="U79" s="529" t="s">
        <v>1342</v>
      </c>
      <c r="V79" s="530" t="s">
        <v>1342</v>
      </c>
      <c r="W79" s="531" t="s">
        <v>1342</v>
      </c>
      <c r="X79" s="585" t="s">
        <v>1342</v>
      </c>
      <c r="Y79" s="532" t="e">
        <f t="shared" si="19"/>
        <v>#VALUE!</v>
      </c>
    </row>
    <row r="80" spans="1:368" x14ac:dyDescent="0.25">
      <c r="A80" s="324" t="s">
        <v>858</v>
      </c>
      <c r="B80" s="333" t="str">
        <f t="shared" si="15"/>
        <v>Fall Creek Public Library</v>
      </c>
      <c r="C80" s="325" t="s">
        <v>859</v>
      </c>
      <c r="D80" s="326">
        <v>42</v>
      </c>
      <c r="E80" s="327">
        <v>3445</v>
      </c>
      <c r="F80" s="326">
        <v>1</v>
      </c>
      <c r="G80" s="326">
        <v>0</v>
      </c>
      <c r="H80" s="326" t="s">
        <v>688</v>
      </c>
      <c r="I80" s="326">
        <v>750</v>
      </c>
      <c r="J80" s="328" t="s">
        <v>451</v>
      </c>
      <c r="K80" s="338">
        <v>0.6</v>
      </c>
      <c r="L80" s="433">
        <f t="shared" si="16"/>
        <v>0.4</v>
      </c>
      <c r="M80" s="432">
        <v>7500</v>
      </c>
      <c r="N80" s="431">
        <v>5000</v>
      </c>
      <c r="O80" s="430">
        <f t="shared" si="17"/>
        <v>7500</v>
      </c>
      <c r="P80" s="339">
        <v>0</v>
      </c>
      <c r="Q80" s="340">
        <f t="shared" si="18"/>
        <v>7500</v>
      </c>
      <c r="R80" s="533" t="s">
        <v>1342</v>
      </c>
      <c r="S80" s="429" t="s">
        <v>1342</v>
      </c>
      <c r="T80" s="534" t="s">
        <v>1342</v>
      </c>
      <c r="U80" s="535" t="s">
        <v>1342</v>
      </c>
      <c r="V80" s="536" t="s">
        <v>1342</v>
      </c>
      <c r="W80" s="537" t="s">
        <v>1342</v>
      </c>
      <c r="X80" s="586" t="s">
        <v>1342</v>
      </c>
      <c r="Y80" s="532" t="e">
        <f t="shared" si="19"/>
        <v>#VALUE!</v>
      </c>
    </row>
    <row r="81" spans="1:368" s="343" customFormat="1" x14ac:dyDescent="0.25">
      <c r="A81" s="333" t="s">
        <v>1376</v>
      </c>
      <c r="B81" s="324" t="str">
        <f t="shared" si="15"/>
        <v>Fish Creek Branch (Door County Library)</v>
      </c>
      <c r="C81" s="334"/>
      <c r="D81" s="335"/>
      <c r="E81" s="336"/>
      <c r="F81" s="335"/>
      <c r="G81" s="335"/>
      <c r="H81" s="335"/>
      <c r="I81" s="335"/>
      <c r="J81" s="337"/>
      <c r="K81" s="329">
        <v>0.6</v>
      </c>
      <c r="L81" s="439">
        <f t="shared" si="16"/>
        <v>0.4</v>
      </c>
      <c r="M81" s="438" t="s">
        <v>1352</v>
      </c>
      <c r="N81" s="437">
        <v>5000</v>
      </c>
      <c r="O81" s="436">
        <f t="shared" si="17"/>
        <v>5000</v>
      </c>
      <c r="P81" s="330">
        <v>0</v>
      </c>
      <c r="Q81" s="331">
        <f t="shared" si="18"/>
        <v>5000</v>
      </c>
      <c r="R81" s="527">
        <v>9582.23</v>
      </c>
      <c r="S81" s="435">
        <f t="shared" ref="S81:S92" si="26">MIN(Q81,R81)</f>
        <v>5000</v>
      </c>
      <c r="T81" s="528">
        <f t="shared" ref="T81:T92" si="27">Q81-S81</f>
        <v>0</v>
      </c>
      <c r="U81" s="529">
        <f>W81/L81</f>
        <v>12500</v>
      </c>
      <c r="V81" s="530">
        <f t="shared" si="23"/>
        <v>7500</v>
      </c>
      <c r="W81" s="531">
        <v>5000</v>
      </c>
      <c r="X81" s="585">
        <f t="shared" si="25"/>
        <v>0</v>
      </c>
      <c r="Y81" s="532">
        <f t="shared" si="19"/>
        <v>0</v>
      </c>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c r="FK81" s="19"/>
      <c r="FL81" s="19"/>
      <c r="FM81" s="19"/>
      <c r="FN81" s="19"/>
      <c r="FO81" s="19"/>
      <c r="FP81" s="19"/>
      <c r="FQ81" s="19"/>
      <c r="FR81" s="19"/>
      <c r="FS81" s="19"/>
      <c r="FT81" s="19"/>
      <c r="FU81" s="19"/>
      <c r="FV81" s="19"/>
      <c r="FW81" s="19"/>
      <c r="FX81" s="19"/>
      <c r="FY81" s="19"/>
      <c r="FZ81" s="19"/>
      <c r="GA81" s="19"/>
      <c r="GB81" s="19"/>
      <c r="GC81" s="19"/>
      <c r="GD81" s="19"/>
      <c r="GE81" s="19"/>
      <c r="GF81" s="19"/>
      <c r="GG81" s="19"/>
      <c r="GH81" s="19"/>
      <c r="GI81" s="19"/>
      <c r="GJ81" s="19"/>
      <c r="GK81" s="19"/>
      <c r="GL81" s="19"/>
      <c r="GM81" s="19"/>
      <c r="GN81" s="19"/>
      <c r="GO81" s="19"/>
      <c r="GP81" s="19"/>
      <c r="GQ81" s="19"/>
      <c r="GR81" s="19"/>
      <c r="GS81" s="19"/>
      <c r="GT81" s="19"/>
      <c r="GU81" s="19"/>
      <c r="GV81" s="19"/>
      <c r="GW81" s="19"/>
      <c r="GX81" s="19"/>
      <c r="GY81" s="19"/>
      <c r="GZ81" s="19"/>
      <c r="HA81" s="19"/>
      <c r="HB81" s="19"/>
      <c r="HC81" s="19"/>
      <c r="HD81" s="19"/>
      <c r="HE81" s="19"/>
      <c r="HF81" s="19"/>
      <c r="HG81" s="19"/>
      <c r="HH81" s="19"/>
      <c r="HI81" s="19"/>
      <c r="HJ81" s="19"/>
      <c r="HK81" s="19"/>
      <c r="HL81" s="19"/>
      <c r="HM81" s="19"/>
      <c r="HN81" s="19"/>
      <c r="HO81" s="19"/>
      <c r="HP81" s="19"/>
      <c r="HQ81" s="19"/>
      <c r="HR81" s="19"/>
      <c r="HS81" s="19"/>
      <c r="HT81" s="19"/>
      <c r="HU81" s="19"/>
      <c r="HV81" s="19"/>
      <c r="HW81" s="19"/>
      <c r="HX81" s="19"/>
      <c r="HY81" s="19"/>
      <c r="HZ81" s="19"/>
      <c r="IA81" s="19"/>
      <c r="IB81" s="19"/>
      <c r="IC81" s="19"/>
      <c r="ID81" s="19"/>
      <c r="IE81" s="19"/>
      <c r="IF81" s="19"/>
      <c r="IG81" s="19"/>
      <c r="IH81" s="19"/>
      <c r="II81" s="19"/>
      <c r="IJ81" s="19"/>
      <c r="IK81" s="19"/>
      <c r="IL81" s="19"/>
      <c r="IM81" s="19"/>
      <c r="IN81" s="19"/>
      <c r="IO81" s="19"/>
      <c r="IP81" s="19"/>
      <c r="IQ81" s="19"/>
      <c r="IR81" s="19"/>
      <c r="IS81" s="19"/>
      <c r="IT81" s="19"/>
      <c r="IU81" s="19"/>
      <c r="IV81" s="19"/>
      <c r="IW81" s="19"/>
      <c r="IX81" s="19"/>
      <c r="IY81" s="19"/>
      <c r="IZ81" s="19"/>
      <c r="JA81" s="19"/>
      <c r="JB81" s="19"/>
      <c r="JC81" s="19"/>
      <c r="JD81" s="19"/>
      <c r="JE81" s="19"/>
      <c r="JF81" s="19"/>
      <c r="JG81" s="19"/>
      <c r="JH81" s="19"/>
      <c r="JI81" s="19"/>
      <c r="JJ81" s="19"/>
      <c r="JK81" s="19"/>
      <c r="JL81" s="19"/>
      <c r="JM81" s="19"/>
      <c r="JN81" s="19"/>
      <c r="JO81" s="19"/>
      <c r="JP81" s="19"/>
      <c r="JQ81" s="19"/>
      <c r="JR81" s="19"/>
      <c r="JS81" s="19"/>
      <c r="JT81" s="19"/>
      <c r="JU81" s="19"/>
      <c r="JV81" s="19"/>
      <c r="JW81" s="19"/>
      <c r="JX81" s="19"/>
      <c r="JY81" s="19"/>
      <c r="JZ81" s="19"/>
      <c r="KA81" s="19"/>
      <c r="KB81" s="19"/>
      <c r="KC81" s="19"/>
      <c r="KD81" s="19"/>
      <c r="KE81" s="19"/>
      <c r="KF81" s="19"/>
      <c r="KG81" s="19"/>
      <c r="KH81" s="19"/>
      <c r="KI81" s="19"/>
      <c r="KJ81" s="19"/>
      <c r="KK81" s="19"/>
      <c r="KL81" s="19"/>
      <c r="KM81" s="19"/>
      <c r="KN81" s="19"/>
      <c r="KO81" s="19"/>
      <c r="KP81" s="19"/>
      <c r="KQ81" s="19"/>
      <c r="KR81" s="19"/>
      <c r="KS81" s="19"/>
      <c r="KT81" s="19"/>
      <c r="KU81" s="19"/>
      <c r="KV81" s="19"/>
      <c r="KW81" s="19"/>
      <c r="KX81" s="19"/>
      <c r="KY81" s="19"/>
      <c r="KZ81" s="19"/>
      <c r="LA81" s="19"/>
      <c r="LB81" s="19"/>
      <c r="LC81" s="19"/>
      <c r="LD81" s="19"/>
      <c r="LE81" s="19"/>
      <c r="LF81" s="19"/>
      <c r="LG81" s="19"/>
      <c r="LH81" s="19"/>
      <c r="LI81" s="19"/>
      <c r="LJ81" s="19"/>
      <c r="LK81" s="19"/>
      <c r="LL81" s="19"/>
      <c r="LM81" s="19"/>
      <c r="LN81" s="19"/>
      <c r="LO81" s="19"/>
      <c r="LP81" s="19"/>
      <c r="LQ81" s="19"/>
      <c r="LR81" s="19"/>
      <c r="LS81" s="19"/>
      <c r="LT81" s="19"/>
      <c r="LU81" s="19"/>
      <c r="LV81" s="19"/>
      <c r="LW81" s="19"/>
      <c r="LX81" s="19"/>
      <c r="LY81" s="19"/>
      <c r="LZ81" s="19"/>
      <c r="MA81" s="19"/>
      <c r="MB81" s="19"/>
      <c r="MC81" s="19"/>
      <c r="MD81" s="19"/>
      <c r="ME81" s="19"/>
      <c r="MF81" s="19"/>
      <c r="MG81" s="19"/>
      <c r="MH81" s="19"/>
      <c r="MI81" s="19"/>
      <c r="MJ81" s="19"/>
      <c r="MK81" s="19"/>
      <c r="ML81" s="19"/>
      <c r="MM81" s="19"/>
      <c r="MN81" s="19"/>
      <c r="MO81" s="19"/>
      <c r="MP81" s="19"/>
      <c r="MQ81" s="19"/>
      <c r="MR81" s="19"/>
      <c r="MS81" s="19"/>
      <c r="MT81" s="19"/>
      <c r="MU81" s="19"/>
      <c r="MV81" s="19"/>
      <c r="MW81" s="19"/>
      <c r="MX81" s="19"/>
      <c r="MY81" s="19"/>
      <c r="MZ81" s="19"/>
      <c r="NA81" s="19"/>
      <c r="NB81" s="19"/>
      <c r="NC81" s="19"/>
      <c r="ND81" s="19"/>
    </row>
    <row r="82" spans="1:368" x14ac:dyDescent="0.25">
      <c r="A82" s="324" t="s">
        <v>860</v>
      </c>
      <c r="B82" s="333" t="str">
        <f t="shared" si="15"/>
        <v>Florence County Library</v>
      </c>
      <c r="C82" s="325" t="s">
        <v>861</v>
      </c>
      <c r="D82" s="326">
        <v>42</v>
      </c>
      <c r="E82" s="327">
        <v>4474</v>
      </c>
      <c r="F82" s="326">
        <v>1</v>
      </c>
      <c r="G82" s="326">
        <v>0</v>
      </c>
      <c r="H82" s="326" t="s">
        <v>862</v>
      </c>
      <c r="I82" s="326">
        <v>750</v>
      </c>
      <c r="J82" s="328" t="s">
        <v>455</v>
      </c>
      <c r="K82" s="338">
        <v>0.7</v>
      </c>
      <c r="L82" s="433">
        <f t="shared" si="16"/>
        <v>0.30000000000000004</v>
      </c>
      <c r="M82" s="441">
        <v>7500</v>
      </c>
      <c r="N82" s="440">
        <v>7500</v>
      </c>
      <c r="O82" s="430">
        <f t="shared" si="17"/>
        <v>7500</v>
      </c>
      <c r="P82" s="339">
        <v>0</v>
      </c>
      <c r="Q82" s="340">
        <f t="shared" si="18"/>
        <v>7500</v>
      </c>
      <c r="R82" s="533">
        <v>11977.78</v>
      </c>
      <c r="S82" s="429">
        <f t="shared" si="26"/>
        <v>7500</v>
      </c>
      <c r="T82" s="534">
        <f t="shared" si="27"/>
        <v>0</v>
      </c>
      <c r="U82" s="535">
        <f t="shared" si="22"/>
        <v>17111.114285714288</v>
      </c>
      <c r="V82" s="536">
        <f t="shared" si="23"/>
        <v>11977.78</v>
      </c>
      <c r="W82" s="537">
        <f t="shared" si="24"/>
        <v>5133.334285714287</v>
      </c>
      <c r="X82" s="586">
        <f t="shared" si="25"/>
        <v>2366.665714285713</v>
      </c>
      <c r="Y82" s="532">
        <f t="shared" si="19"/>
        <v>0</v>
      </c>
    </row>
    <row r="83" spans="1:368" x14ac:dyDescent="0.25">
      <c r="A83" s="333" t="s">
        <v>863</v>
      </c>
      <c r="B83" s="324" t="str">
        <f t="shared" si="15"/>
        <v>Fontana Public Library</v>
      </c>
      <c r="C83" s="334" t="s">
        <v>864</v>
      </c>
      <c r="D83" s="335">
        <v>41</v>
      </c>
      <c r="E83" s="336">
        <v>2825</v>
      </c>
      <c r="F83" s="335">
        <v>1</v>
      </c>
      <c r="G83" s="335">
        <v>0</v>
      </c>
      <c r="H83" s="335" t="s">
        <v>746</v>
      </c>
      <c r="I83" s="335">
        <v>750</v>
      </c>
      <c r="J83" s="337" t="s">
        <v>865</v>
      </c>
      <c r="K83" s="329">
        <v>0.6</v>
      </c>
      <c r="L83" s="439">
        <f t="shared" si="16"/>
        <v>0.4</v>
      </c>
      <c r="M83" s="432">
        <v>7500</v>
      </c>
      <c r="N83" s="431">
        <v>5000</v>
      </c>
      <c r="O83" s="436">
        <f t="shared" si="17"/>
        <v>7500</v>
      </c>
      <c r="P83" s="330">
        <v>0</v>
      </c>
      <c r="Q83" s="331">
        <f t="shared" si="18"/>
        <v>7500</v>
      </c>
      <c r="R83" s="527">
        <v>17008.45</v>
      </c>
      <c r="S83" s="435">
        <f t="shared" si="26"/>
        <v>7500</v>
      </c>
      <c r="T83" s="528">
        <f t="shared" si="27"/>
        <v>0</v>
      </c>
      <c r="U83" s="529">
        <f>W83/L83</f>
        <v>18750</v>
      </c>
      <c r="V83" s="530">
        <f t="shared" si="23"/>
        <v>11250</v>
      </c>
      <c r="W83" s="531">
        <v>7500</v>
      </c>
      <c r="X83" s="585">
        <f t="shared" si="25"/>
        <v>0</v>
      </c>
      <c r="Y83" s="532">
        <f t="shared" si="19"/>
        <v>0</v>
      </c>
    </row>
    <row r="84" spans="1:368" x14ac:dyDescent="0.25">
      <c r="A84" s="324" t="s">
        <v>866</v>
      </c>
      <c r="B84" s="333" t="str">
        <f t="shared" si="15"/>
        <v>Forest Lodge Library</v>
      </c>
      <c r="C84" s="325" t="s">
        <v>867</v>
      </c>
      <c r="D84" s="326">
        <v>43</v>
      </c>
      <c r="E84" s="327">
        <v>1318</v>
      </c>
      <c r="F84" s="326">
        <v>1</v>
      </c>
      <c r="G84" s="326">
        <v>0</v>
      </c>
      <c r="H84" s="326" t="s">
        <v>702</v>
      </c>
      <c r="I84" s="326">
        <v>500</v>
      </c>
      <c r="J84" s="328" t="s">
        <v>868</v>
      </c>
      <c r="K84" s="338">
        <v>0.8</v>
      </c>
      <c r="L84" s="433">
        <f t="shared" si="16"/>
        <v>0.19999999999999996</v>
      </c>
      <c r="M84" s="441">
        <v>5000</v>
      </c>
      <c r="N84" s="440">
        <v>5000</v>
      </c>
      <c r="O84" s="430">
        <f t="shared" si="17"/>
        <v>5000</v>
      </c>
      <c r="P84" s="339">
        <v>0</v>
      </c>
      <c r="Q84" s="340">
        <f t="shared" si="18"/>
        <v>5000</v>
      </c>
      <c r="R84" s="533">
        <v>9582.23</v>
      </c>
      <c r="S84" s="429">
        <f t="shared" si="26"/>
        <v>5000</v>
      </c>
      <c r="T84" s="534">
        <f t="shared" si="27"/>
        <v>0</v>
      </c>
      <c r="U84" s="535">
        <f t="shared" si="22"/>
        <v>11977.787499999999</v>
      </c>
      <c r="V84" s="536">
        <f t="shared" si="23"/>
        <v>9582.23</v>
      </c>
      <c r="W84" s="537">
        <f t="shared" si="24"/>
        <v>2395.557499999999</v>
      </c>
      <c r="X84" s="586">
        <f t="shared" si="25"/>
        <v>2604.442500000001</v>
      </c>
      <c r="Y84" s="532">
        <f t="shared" si="19"/>
        <v>0</v>
      </c>
    </row>
    <row r="85" spans="1:368" s="343" customFormat="1" x14ac:dyDescent="0.25">
      <c r="A85" s="333" t="s">
        <v>1377</v>
      </c>
      <c r="B85" s="324" t="str">
        <f t="shared" si="15"/>
        <v>Forestville Branch (Door County Library)</v>
      </c>
      <c r="C85" s="334"/>
      <c r="D85" s="335"/>
      <c r="E85" s="336"/>
      <c r="F85" s="335"/>
      <c r="G85" s="335"/>
      <c r="H85" s="335"/>
      <c r="I85" s="335"/>
      <c r="J85" s="337"/>
      <c r="K85" s="329">
        <v>0.6</v>
      </c>
      <c r="L85" s="439">
        <f t="shared" si="16"/>
        <v>0.4</v>
      </c>
      <c r="M85" s="438" t="s">
        <v>1352</v>
      </c>
      <c r="N85" s="437">
        <v>5000</v>
      </c>
      <c r="O85" s="436">
        <f t="shared" si="17"/>
        <v>5000</v>
      </c>
      <c r="P85" s="330">
        <v>0</v>
      </c>
      <c r="Q85" s="331">
        <f t="shared" si="18"/>
        <v>5000</v>
      </c>
      <c r="R85" s="527">
        <v>9582.23</v>
      </c>
      <c r="S85" s="435">
        <f t="shared" si="26"/>
        <v>5000</v>
      </c>
      <c r="T85" s="528">
        <f t="shared" si="27"/>
        <v>0</v>
      </c>
      <c r="U85" s="529">
        <f>W85/L85</f>
        <v>12500</v>
      </c>
      <c r="V85" s="530">
        <f t="shared" si="23"/>
        <v>7500</v>
      </c>
      <c r="W85" s="531">
        <v>5000</v>
      </c>
      <c r="X85" s="585">
        <f t="shared" si="25"/>
        <v>0</v>
      </c>
      <c r="Y85" s="532">
        <f t="shared" si="19"/>
        <v>0</v>
      </c>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c r="EX85" s="19"/>
      <c r="EY85" s="19"/>
      <c r="EZ85" s="19"/>
      <c r="FA85" s="19"/>
      <c r="FB85" s="19"/>
      <c r="FC85" s="19"/>
      <c r="FD85" s="19"/>
      <c r="FE85" s="19"/>
      <c r="FF85" s="19"/>
      <c r="FG85" s="19"/>
      <c r="FH85" s="19"/>
      <c r="FI85" s="19"/>
      <c r="FJ85" s="19"/>
      <c r="FK85" s="19"/>
      <c r="FL85" s="19"/>
      <c r="FM85" s="19"/>
      <c r="FN85" s="19"/>
      <c r="FO85" s="19"/>
      <c r="FP85" s="19"/>
      <c r="FQ85" s="19"/>
      <c r="FR85" s="19"/>
      <c r="FS85" s="19"/>
      <c r="FT85" s="19"/>
      <c r="FU85" s="19"/>
      <c r="FV85" s="19"/>
      <c r="FW85" s="19"/>
      <c r="FX85" s="19"/>
      <c r="FY85" s="19"/>
      <c r="FZ85" s="19"/>
      <c r="GA85" s="19"/>
      <c r="GB85" s="19"/>
      <c r="GC85" s="19"/>
      <c r="GD85" s="19"/>
      <c r="GE85" s="19"/>
      <c r="GF85" s="19"/>
      <c r="GG85" s="19"/>
      <c r="GH85" s="19"/>
      <c r="GI85" s="19"/>
      <c r="GJ85" s="19"/>
      <c r="GK85" s="19"/>
      <c r="GL85" s="19"/>
      <c r="GM85" s="19"/>
      <c r="GN85" s="19"/>
      <c r="GO85" s="19"/>
      <c r="GP85" s="19"/>
      <c r="GQ85" s="19"/>
      <c r="GR85" s="19"/>
      <c r="GS85" s="19"/>
      <c r="GT85" s="19"/>
      <c r="GU85" s="19"/>
      <c r="GV85" s="19"/>
      <c r="GW85" s="19"/>
      <c r="GX85" s="19"/>
      <c r="GY85" s="19"/>
      <c r="GZ85" s="19"/>
      <c r="HA85" s="19"/>
      <c r="HB85" s="19"/>
      <c r="HC85" s="19"/>
      <c r="HD85" s="19"/>
      <c r="HE85" s="19"/>
      <c r="HF85" s="19"/>
      <c r="HG85" s="19"/>
      <c r="HH85" s="19"/>
      <c r="HI85" s="19"/>
      <c r="HJ85" s="19"/>
      <c r="HK85" s="19"/>
      <c r="HL85" s="19"/>
      <c r="HM85" s="19"/>
      <c r="HN85" s="19"/>
      <c r="HO85" s="19"/>
      <c r="HP85" s="19"/>
      <c r="HQ85" s="19"/>
      <c r="HR85" s="19"/>
      <c r="HS85" s="19"/>
      <c r="HT85" s="19"/>
      <c r="HU85" s="19"/>
      <c r="HV85" s="19"/>
      <c r="HW85" s="19"/>
      <c r="HX85" s="19"/>
      <c r="HY85" s="19"/>
      <c r="HZ85" s="19"/>
      <c r="IA85" s="19"/>
      <c r="IB85" s="19"/>
      <c r="IC85" s="19"/>
      <c r="ID85" s="19"/>
      <c r="IE85" s="19"/>
      <c r="IF85" s="19"/>
      <c r="IG85" s="19"/>
      <c r="IH85" s="19"/>
      <c r="II85" s="19"/>
      <c r="IJ85" s="19"/>
      <c r="IK85" s="19"/>
      <c r="IL85" s="19"/>
      <c r="IM85" s="19"/>
      <c r="IN85" s="19"/>
      <c r="IO85" s="19"/>
      <c r="IP85" s="19"/>
      <c r="IQ85" s="19"/>
      <c r="IR85" s="19"/>
      <c r="IS85" s="19"/>
      <c r="IT85" s="19"/>
      <c r="IU85" s="19"/>
      <c r="IV85" s="19"/>
      <c r="IW85" s="19"/>
      <c r="IX85" s="19"/>
      <c r="IY85" s="19"/>
      <c r="IZ85" s="19"/>
      <c r="JA85" s="19"/>
      <c r="JB85" s="19"/>
      <c r="JC85" s="19"/>
      <c r="JD85" s="19"/>
      <c r="JE85" s="19"/>
      <c r="JF85" s="19"/>
      <c r="JG85" s="19"/>
      <c r="JH85" s="19"/>
      <c r="JI85" s="19"/>
      <c r="JJ85" s="19"/>
      <c r="JK85" s="19"/>
      <c r="JL85" s="19"/>
      <c r="JM85" s="19"/>
      <c r="JN85" s="19"/>
      <c r="JO85" s="19"/>
      <c r="JP85" s="19"/>
      <c r="JQ85" s="19"/>
      <c r="JR85" s="19"/>
      <c r="JS85" s="19"/>
      <c r="JT85" s="19"/>
      <c r="JU85" s="19"/>
      <c r="JV85" s="19"/>
      <c r="JW85" s="19"/>
      <c r="JX85" s="19"/>
      <c r="JY85" s="19"/>
      <c r="JZ85" s="19"/>
      <c r="KA85" s="19"/>
      <c r="KB85" s="19"/>
      <c r="KC85" s="19"/>
      <c r="KD85" s="19"/>
      <c r="KE85" s="19"/>
      <c r="KF85" s="19"/>
      <c r="KG85" s="19"/>
      <c r="KH85" s="19"/>
      <c r="KI85" s="19"/>
      <c r="KJ85" s="19"/>
      <c r="KK85" s="19"/>
      <c r="KL85" s="19"/>
      <c r="KM85" s="19"/>
      <c r="KN85" s="19"/>
      <c r="KO85" s="19"/>
      <c r="KP85" s="19"/>
      <c r="KQ85" s="19"/>
      <c r="KR85" s="19"/>
      <c r="KS85" s="19"/>
      <c r="KT85" s="19"/>
      <c r="KU85" s="19"/>
      <c r="KV85" s="19"/>
      <c r="KW85" s="19"/>
      <c r="KX85" s="19"/>
      <c r="KY85" s="19"/>
      <c r="KZ85" s="19"/>
      <c r="LA85" s="19"/>
      <c r="LB85" s="19"/>
      <c r="LC85" s="19"/>
      <c r="LD85" s="19"/>
      <c r="LE85" s="19"/>
      <c r="LF85" s="19"/>
      <c r="LG85" s="19"/>
      <c r="LH85" s="19"/>
      <c r="LI85" s="19"/>
      <c r="LJ85" s="19"/>
      <c r="LK85" s="19"/>
      <c r="LL85" s="19"/>
      <c r="LM85" s="19"/>
      <c r="LN85" s="19"/>
      <c r="LO85" s="19"/>
      <c r="LP85" s="19"/>
      <c r="LQ85" s="19"/>
      <c r="LR85" s="19"/>
      <c r="LS85" s="19"/>
      <c r="LT85" s="19"/>
      <c r="LU85" s="19"/>
      <c r="LV85" s="19"/>
      <c r="LW85" s="19"/>
      <c r="LX85" s="19"/>
      <c r="LY85" s="19"/>
      <c r="LZ85" s="19"/>
      <c r="MA85" s="19"/>
      <c r="MB85" s="19"/>
      <c r="MC85" s="19"/>
      <c r="MD85" s="19"/>
      <c r="ME85" s="19"/>
      <c r="MF85" s="19"/>
      <c r="MG85" s="19"/>
      <c r="MH85" s="19"/>
      <c r="MI85" s="19"/>
      <c r="MJ85" s="19"/>
      <c r="MK85" s="19"/>
      <c r="ML85" s="19"/>
      <c r="MM85" s="19"/>
      <c r="MN85" s="19"/>
      <c r="MO85" s="19"/>
      <c r="MP85" s="19"/>
      <c r="MQ85" s="19"/>
      <c r="MR85" s="19"/>
      <c r="MS85" s="19"/>
      <c r="MT85" s="19"/>
      <c r="MU85" s="19"/>
      <c r="MV85" s="19"/>
      <c r="MW85" s="19"/>
      <c r="MX85" s="19"/>
      <c r="MY85" s="19"/>
      <c r="MZ85" s="19"/>
      <c r="NA85" s="19"/>
      <c r="NB85" s="19"/>
      <c r="NC85" s="19"/>
      <c r="ND85" s="19"/>
    </row>
    <row r="86" spans="1:368" x14ac:dyDescent="0.25">
      <c r="A86" s="324" t="s">
        <v>869</v>
      </c>
      <c r="B86" s="333" t="str">
        <f t="shared" si="15"/>
        <v>Fox Lake Public Library</v>
      </c>
      <c r="C86" s="325" t="s">
        <v>870</v>
      </c>
      <c r="D86" s="326">
        <v>42</v>
      </c>
      <c r="E86" s="327">
        <v>2243</v>
      </c>
      <c r="F86" s="326">
        <v>1</v>
      </c>
      <c r="G86" s="326">
        <v>0</v>
      </c>
      <c r="H86" s="326" t="s">
        <v>750</v>
      </c>
      <c r="I86" s="326">
        <v>750</v>
      </c>
      <c r="J86" s="328" t="s">
        <v>871</v>
      </c>
      <c r="K86" s="338">
        <v>0.7</v>
      </c>
      <c r="L86" s="433">
        <f t="shared" si="16"/>
        <v>0.30000000000000004</v>
      </c>
      <c r="M86" s="432">
        <v>7500</v>
      </c>
      <c r="N86" s="431">
        <v>5000</v>
      </c>
      <c r="O86" s="430">
        <f t="shared" si="17"/>
        <v>7500</v>
      </c>
      <c r="P86" s="339">
        <v>0</v>
      </c>
      <c r="Q86" s="340">
        <f t="shared" si="18"/>
        <v>7500</v>
      </c>
      <c r="R86" s="533">
        <v>9582.23</v>
      </c>
      <c r="S86" s="429">
        <f t="shared" si="26"/>
        <v>7500</v>
      </c>
      <c r="T86" s="534">
        <f t="shared" si="27"/>
        <v>0</v>
      </c>
      <c r="U86" s="535">
        <f t="shared" si="22"/>
        <v>13688.9</v>
      </c>
      <c r="V86" s="536">
        <f t="shared" si="23"/>
        <v>9582.23</v>
      </c>
      <c r="W86" s="537">
        <f t="shared" si="24"/>
        <v>4106.67</v>
      </c>
      <c r="X86" s="586">
        <f t="shared" si="25"/>
        <v>3393.33</v>
      </c>
      <c r="Y86" s="532">
        <f t="shared" si="19"/>
        <v>0</v>
      </c>
    </row>
    <row r="87" spans="1:368" x14ac:dyDescent="0.25">
      <c r="A87" s="333" t="s">
        <v>872</v>
      </c>
      <c r="B87" s="324" t="str">
        <f t="shared" si="15"/>
        <v>Frank B. Koller Memorial Library</v>
      </c>
      <c r="C87" s="334" t="s">
        <v>873</v>
      </c>
      <c r="D87" s="335">
        <v>43</v>
      </c>
      <c r="E87" s="336">
        <v>583</v>
      </c>
      <c r="F87" s="335">
        <v>1</v>
      </c>
      <c r="G87" s="335">
        <v>0</v>
      </c>
      <c r="H87" s="335" t="s">
        <v>712</v>
      </c>
      <c r="I87" s="335">
        <v>500</v>
      </c>
      <c r="J87" s="337" t="s">
        <v>874</v>
      </c>
      <c r="K87" s="329">
        <v>0.7</v>
      </c>
      <c r="L87" s="439">
        <f t="shared" si="16"/>
        <v>0.30000000000000004</v>
      </c>
      <c r="M87" s="438">
        <v>5000</v>
      </c>
      <c r="N87" s="437">
        <v>5000</v>
      </c>
      <c r="O87" s="436">
        <f t="shared" si="17"/>
        <v>5000</v>
      </c>
      <c r="P87" s="330">
        <v>0</v>
      </c>
      <c r="Q87" s="331">
        <f t="shared" si="18"/>
        <v>5000</v>
      </c>
      <c r="R87" s="527">
        <v>9582.23</v>
      </c>
      <c r="S87" s="435">
        <f t="shared" si="26"/>
        <v>5000</v>
      </c>
      <c r="T87" s="528">
        <f t="shared" si="27"/>
        <v>0</v>
      </c>
      <c r="U87" s="529">
        <f t="shared" si="22"/>
        <v>13688.9</v>
      </c>
      <c r="V87" s="530">
        <f t="shared" si="23"/>
        <v>9582.23</v>
      </c>
      <c r="W87" s="531">
        <f t="shared" si="24"/>
        <v>4106.67</v>
      </c>
      <c r="X87" s="585">
        <f t="shared" si="25"/>
        <v>893.32999999999993</v>
      </c>
      <c r="Y87" s="532">
        <f t="shared" si="19"/>
        <v>0</v>
      </c>
    </row>
    <row r="88" spans="1:368" x14ac:dyDescent="0.25">
      <c r="A88" s="324" t="s">
        <v>875</v>
      </c>
      <c r="B88" s="333" t="str">
        <f t="shared" si="15"/>
        <v>Frederic Public Library</v>
      </c>
      <c r="C88" s="325" t="s">
        <v>876</v>
      </c>
      <c r="D88" s="326">
        <v>43</v>
      </c>
      <c r="E88" s="327">
        <v>3740</v>
      </c>
      <c r="F88" s="326">
        <v>1</v>
      </c>
      <c r="G88" s="326">
        <v>0</v>
      </c>
      <c r="H88" s="326" t="s">
        <v>695</v>
      </c>
      <c r="I88" s="326">
        <v>750</v>
      </c>
      <c r="J88" s="328" t="s">
        <v>457</v>
      </c>
      <c r="K88" s="338">
        <v>0.8</v>
      </c>
      <c r="L88" s="433">
        <f t="shared" si="16"/>
        <v>0.19999999999999996</v>
      </c>
      <c r="M88" s="432">
        <v>7500</v>
      </c>
      <c r="N88" s="431">
        <v>5000</v>
      </c>
      <c r="O88" s="430">
        <f t="shared" si="17"/>
        <v>7500</v>
      </c>
      <c r="P88" s="339">
        <v>0</v>
      </c>
      <c r="Q88" s="340">
        <f t="shared" si="18"/>
        <v>7500</v>
      </c>
      <c r="R88" s="533">
        <v>14811.73</v>
      </c>
      <c r="S88" s="429">
        <f t="shared" si="26"/>
        <v>7500</v>
      </c>
      <c r="T88" s="534">
        <f t="shared" si="27"/>
        <v>0</v>
      </c>
      <c r="U88" s="535">
        <f t="shared" si="22"/>
        <v>18514.662499999999</v>
      </c>
      <c r="V88" s="536">
        <f t="shared" si="23"/>
        <v>14811.73</v>
      </c>
      <c r="W88" s="537">
        <f t="shared" si="24"/>
        <v>3702.932499999999</v>
      </c>
      <c r="X88" s="586">
        <f t="shared" si="25"/>
        <v>3797.067500000001</v>
      </c>
      <c r="Y88" s="532">
        <f t="shared" si="19"/>
        <v>0</v>
      </c>
    </row>
    <row r="89" spans="1:368" x14ac:dyDescent="0.25">
      <c r="A89" s="333" t="s">
        <v>877</v>
      </c>
      <c r="B89" s="324" t="str">
        <f t="shared" si="15"/>
        <v>Galesville Public Library</v>
      </c>
      <c r="C89" s="334" t="s">
        <v>878</v>
      </c>
      <c r="D89" s="335">
        <v>42</v>
      </c>
      <c r="E89" s="336">
        <v>3424</v>
      </c>
      <c r="F89" s="335">
        <v>1</v>
      </c>
      <c r="G89" s="335">
        <v>0</v>
      </c>
      <c r="H89" s="335" t="s">
        <v>722</v>
      </c>
      <c r="I89" s="335">
        <v>750</v>
      </c>
      <c r="J89" s="337" t="s">
        <v>879</v>
      </c>
      <c r="K89" s="329">
        <v>0.6</v>
      </c>
      <c r="L89" s="439">
        <f t="shared" si="16"/>
        <v>0.4</v>
      </c>
      <c r="M89" s="432">
        <v>7500</v>
      </c>
      <c r="N89" s="431">
        <v>5000</v>
      </c>
      <c r="O89" s="436">
        <f t="shared" si="17"/>
        <v>7500</v>
      </c>
      <c r="P89" s="330">
        <v>403</v>
      </c>
      <c r="Q89" s="331">
        <f t="shared" si="18"/>
        <v>7097</v>
      </c>
      <c r="R89" s="527">
        <v>9582.23</v>
      </c>
      <c r="S89" s="435">
        <f t="shared" si="26"/>
        <v>7097</v>
      </c>
      <c r="T89" s="528">
        <f t="shared" si="27"/>
        <v>0</v>
      </c>
      <c r="U89" s="529">
        <f t="shared" si="22"/>
        <v>15970.383333333333</v>
      </c>
      <c r="V89" s="530">
        <f t="shared" si="23"/>
        <v>9582.23</v>
      </c>
      <c r="W89" s="531">
        <f t="shared" si="24"/>
        <v>6388.1533333333336</v>
      </c>
      <c r="X89" s="585">
        <f t="shared" si="25"/>
        <v>708.84666666666635</v>
      </c>
      <c r="Y89" s="532">
        <f t="shared" si="19"/>
        <v>0</v>
      </c>
    </row>
    <row r="90" spans="1:368" x14ac:dyDescent="0.25">
      <c r="A90" s="324" t="s">
        <v>880</v>
      </c>
      <c r="B90" s="333" t="str">
        <f t="shared" si="15"/>
        <v>Gays Mills Public Library</v>
      </c>
      <c r="C90" s="325" t="s">
        <v>881</v>
      </c>
      <c r="D90" s="326">
        <v>43</v>
      </c>
      <c r="E90" s="327">
        <v>2457</v>
      </c>
      <c r="F90" s="326">
        <v>1</v>
      </c>
      <c r="G90" s="326">
        <v>0</v>
      </c>
      <c r="H90" s="326" t="s">
        <v>882</v>
      </c>
      <c r="I90" s="326">
        <v>750</v>
      </c>
      <c r="J90" s="328" t="s">
        <v>883</v>
      </c>
      <c r="K90" s="338">
        <v>0.8</v>
      </c>
      <c r="L90" s="433">
        <f t="shared" si="16"/>
        <v>0.19999999999999996</v>
      </c>
      <c r="M90" s="432">
        <v>7500</v>
      </c>
      <c r="N90" s="431">
        <v>5000</v>
      </c>
      <c r="O90" s="430">
        <f t="shared" si="17"/>
        <v>7500</v>
      </c>
      <c r="P90" s="339">
        <v>0</v>
      </c>
      <c r="Q90" s="340">
        <f t="shared" si="18"/>
        <v>7500</v>
      </c>
      <c r="R90" s="533">
        <v>9582.23</v>
      </c>
      <c r="S90" s="429">
        <f t="shared" si="26"/>
        <v>7500</v>
      </c>
      <c r="T90" s="534">
        <f t="shared" si="27"/>
        <v>0</v>
      </c>
      <c r="U90" s="535">
        <f t="shared" si="22"/>
        <v>11977.787499999999</v>
      </c>
      <c r="V90" s="536">
        <f t="shared" si="23"/>
        <v>9582.23</v>
      </c>
      <c r="W90" s="537">
        <f t="shared" si="24"/>
        <v>2395.557499999999</v>
      </c>
      <c r="X90" s="586">
        <f t="shared" si="25"/>
        <v>5104.442500000001</v>
      </c>
      <c r="Y90" s="532">
        <f t="shared" si="19"/>
        <v>0</v>
      </c>
    </row>
    <row r="91" spans="1:368" x14ac:dyDescent="0.25">
      <c r="A91" s="333" t="s">
        <v>884</v>
      </c>
      <c r="B91" s="324" t="str">
        <f t="shared" si="15"/>
        <v>Gillett Public Library</v>
      </c>
      <c r="C91" s="334" t="s">
        <v>885</v>
      </c>
      <c r="D91" s="335">
        <v>42</v>
      </c>
      <c r="E91" s="336">
        <v>3997</v>
      </c>
      <c r="F91" s="335">
        <v>1</v>
      </c>
      <c r="G91" s="335">
        <v>0</v>
      </c>
      <c r="H91" s="335" t="s">
        <v>886</v>
      </c>
      <c r="I91" s="335">
        <v>750</v>
      </c>
      <c r="J91" s="337" t="s">
        <v>461</v>
      </c>
      <c r="K91" s="329">
        <v>0.8</v>
      </c>
      <c r="L91" s="439">
        <f t="shared" si="16"/>
        <v>0.19999999999999996</v>
      </c>
      <c r="M91" s="432">
        <v>7500</v>
      </c>
      <c r="N91" s="431">
        <v>5000</v>
      </c>
      <c r="O91" s="436">
        <f t="shared" si="17"/>
        <v>7500</v>
      </c>
      <c r="P91" s="330">
        <v>0</v>
      </c>
      <c r="Q91" s="331">
        <f t="shared" si="18"/>
        <v>7500</v>
      </c>
      <c r="R91" s="527">
        <v>9582.23</v>
      </c>
      <c r="S91" s="435">
        <f t="shared" si="26"/>
        <v>7500</v>
      </c>
      <c r="T91" s="528">
        <f t="shared" si="27"/>
        <v>0</v>
      </c>
      <c r="U91" s="529">
        <f t="shared" si="22"/>
        <v>11977.787499999999</v>
      </c>
      <c r="V91" s="530">
        <f t="shared" si="23"/>
        <v>9582.23</v>
      </c>
      <c r="W91" s="531">
        <f t="shared" si="24"/>
        <v>2395.557499999999</v>
      </c>
      <c r="X91" s="585">
        <f t="shared" si="25"/>
        <v>5104.442500000001</v>
      </c>
      <c r="Y91" s="532">
        <f t="shared" si="19"/>
        <v>0</v>
      </c>
    </row>
    <row r="92" spans="1:368" x14ac:dyDescent="0.25">
      <c r="A92" s="324" t="s">
        <v>887</v>
      </c>
      <c r="B92" s="333" t="str">
        <f t="shared" si="15"/>
        <v>Glenwood City Public Library</v>
      </c>
      <c r="C92" s="325" t="s">
        <v>888</v>
      </c>
      <c r="D92" s="326">
        <v>43</v>
      </c>
      <c r="E92" s="327">
        <v>2323</v>
      </c>
      <c r="F92" s="326">
        <v>1</v>
      </c>
      <c r="G92" s="326">
        <v>0</v>
      </c>
      <c r="H92" s="326" t="s">
        <v>807</v>
      </c>
      <c r="I92" s="326">
        <v>750</v>
      </c>
      <c r="J92" s="328" t="s">
        <v>464</v>
      </c>
      <c r="K92" s="338">
        <v>0.6</v>
      </c>
      <c r="L92" s="433">
        <f t="shared" si="16"/>
        <v>0.4</v>
      </c>
      <c r="M92" s="432">
        <v>7500</v>
      </c>
      <c r="N92" s="431">
        <v>5000</v>
      </c>
      <c r="O92" s="430">
        <f t="shared" si="17"/>
        <v>7500</v>
      </c>
      <c r="P92" s="339">
        <v>0</v>
      </c>
      <c r="Q92" s="340">
        <f t="shared" si="18"/>
        <v>7500</v>
      </c>
      <c r="R92" s="533">
        <v>9582.23</v>
      </c>
      <c r="S92" s="429">
        <f t="shared" si="26"/>
        <v>7500</v>
      </c>
      <c r="T92" s="534">
        <f t="shared" si="27"/>
        <v>0</v>
      </c>
      <c r="U92" s="535">
        <f t="shared" si="22"/>
        <v>15970.383333333333</v>
      </c>
      <c r="V92" s="536">
        <f t="shared" si="23"/>
        <v>9582.23</v>
      </c>
      <c r="W92" s="537">
        <f t="shared" si="24"/>
        <v>6388.1533333333336</v>
      </c>
      <c r="X92" s="586">
        <f t="shared" si="25"/>
        <v>1111.8466666666664</v>
      </c>
      <c r="Y92" s="532">
        <f t="shared" si="19"/>
        <v>0</v>
      </c>
    </row>
    <row r="93" spans="1:368" s="343" customFormat="1" x14ac:dyDescent="0.25">
      <c r="A93" s="333" t="s">
        <v>1378</v>
      </c>
      <c r="B93" s="324" t="str">
        <f t="shared" si="15"/>
        <v>Goodman Library Station (Marinette County Public Library)</v>
      </c>
      <c r="C93" s="334"/>
      <c r="D93" s="335"/>
      <c r="E93" s="336"/>
      <c r="F93" s="335"/>
      <c r="G93" s="335"/>
      <c r="H93" s="335"/>
      <c r="I93" s="335"/>
      <c r="J93" s="337"/>
      <c r="K93" s="329">
        <v>0.6</v>
      </c>
      <c r="L93" s="439">
        <f t="shared" si="16"/>
        <v>0.4</v>
      </c>
      <c r="M93" s="438" t="s">
        <v>1352</v>
      </c>
      <c r="N93" s="437">
        <v>5000</v>
      </c>
      <c r="O93" s="436">
        <f t="shared" si="17"/>
        <v>5000</v>
      </c>
      <c r="P93" s="330">
        <v>0</v>
      </c>
      <c r="Q93" s="331">
        <f t="shared" si="18"/>
        <v>5000</v>
      </c>
      <c r="R93" s="527" t="s">
        <v>1342</v>
      </c>
      <c r="S93" s="435" t="s">
        <v>1342</v>
      </c>
      <c r="T93" s="528" t="s">
        <v>1342</v>
      </c>
      <c r="U93" s="529" t="s">
        <v>1342</v>
      </c>
      <c r="V93" s="530" t="s">
        <v>1342</v>
      </c>
      <c r="W93" s="531" t="s">
        <v>1342</v>
      </c>
      <c r="X93" s="585" t="s">
        <v>1342</v>
      </c>
      <c r="Y93" s="532" t="e">
        <f t="shared" si="19"/>
        <v>#VALUE!</v>
      </c>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c r="FQ93" s="19"/>
      <c r="FR93" s="19"/>
      <c r="FS93" s="19"/>
      <c r="FT93" s="19"/>
      <c r="FU93" s="19"/>
      <c r="FV93" s="19"/>
      <c r="FW93" s="19"/>
      <c r="FX93" s="19"/>
      <c r="FY93" s="19"/>
      <c r="FZ93" s="19"/>
      <c r="GA93" s="19"/>
      <c r="GB93" s="19"/>
      <c r="GC93" s="19"/>
      <c r="GD93" s="19"/>
      <c r="GE93" s="19"/>
      <c r="GF93" s="19"/>
      <c r="GG93" s="19"/>
      <c r="GH93" s="19"/>
      <c r="GI93" s="19"/>
      <c r="GJ93" s="19"/>
      <c r="GK93" s="19"/>
      <c r="GL93" s="19"/>
      <c r="GM93" s="19"/>
      <c r="GN93" s="19"/>
      <c r="GO93" s="19"/>
      <c r="GP93" s="19"/>
      <c r="GQ93" s="19"/>
      <c r="GR93" s="19"/>
      <c r="GS93" s="19"/>
      <c r="GT93" s="19"/>
      <c r="GU93" s="19"/>
      <c r="GV93" s="19"/>
      <c r="GW93" s="19"/>
      <c r="GX93" s="19"/>
      <c r="GY93" s="19"/>
      <c r="GZ93" s="19"/>
      <c r="HA93" s="19"/>
      <c r="HB93" s="19"/>
      <c r="HC93" s="19"/>
      <c r="HD93" s="19"/>
      <c r="HE93" s="19"/>
      <c r="HF93" s="19"/>
      <c r="HG93" s="19"/>
      <c r="HH93" s="19"/>
      <c r="HI93" s="19"/>
      <c r="HJ93" s="19"/>
      <c r="HK93" s="19"/>
      <c r="HL93" s="19"/>
      <c r="HM93" s="19"/>
      <c r="HN93" s="19"/>
      <c r="HO93" s="19"/>
      <c r="HP93" s="19"/>
      <c r="HQ93" s="19"/>
      <c r="HR93" s="19"/>
      <c r="HS93" s="19"/>
      <c r="HT93" s="19"/>
      <c r="HU93" s="19"/>
      <c r="HV93" s="19"/>
      <c r="HW93" s="19"/>
      <c r="HX93" s="19"/>
      <c r="HY93" s="19"/>
      <c r="HZ93" s="19"/>
      <c r="IA93" s="19"/>
      <c r="IB93" s="19"/>
      <c r="IC93" s="19"/>
      <c r="ID93" s="19"/>
      <c r="IE93" s="19"/>
      <c r="IF93" s="19"/>
      <c r="IG93" s="19"/>
      <c r="IH93" s="19"/>
      <c r="II93" s="19"/>
      <c r="IJ93" s="19"/>
      <c r="IK93" s="19"/>
      <c r="IL93" s="19"/>
      <c r="IM93" s="19"/>
      <c r="IN93" s="19"/>
      <c r="IO93" s="19"/>
      <c r="IP93" s="19"/>
      <c r="IQ93" s="19"/>
      <c r="IR93" s="19"/>
      <c r="IS93" s="19"/>
      <c r="IT93" s="19"/>
      <c r="IU93" s="19"/>
      <c r="IV93" s="19"/>
      <c r="IW93" s="19"/>
      <c r="IX93" s="19"/>
      <c r="IY93" s="19"/>
      <c r="IZ93" s="19"/>
      <c r="JA93" s="19"/>
      <c r="JB93" s="19"/>
      <c r="JC93" s="19"/>
      <c r="JD93" s="19"/>
      <c r="JE93" s="19"/>
      <c r="JF93" s="19"/>
      <c r="JG93" s="19"/>
      <c r="JH93" s="19"/>
      <c r="JI93" s="19"/>
      <c r="JJ93" s="19"/>
      <c r="JK93" s="19"/>
      <c r="JL93" s="19"/>
      <c r="JM93" s="19"/>
      <c r="JN93" s="19"/>
      <c r="JO93" s="19"/>
      <c r="JP93" s="19"/>
      <c r="JQ93" s="19"/>
      <c r="JR93" s="19"/>
      <c r="JS93" s="19"/>
      <c r="JT93" s="19"/>
      <c r="JU93" s="19"/>
      <c r="JV93" s="19"/>
      <c r="JW93" s="19"/>
      <c r="JX93" s="19"/>
      <c r="JY93" s="19"/>
      <c r="JZ93" s="19"/>
      <c r="KA93" s="19"/>
      <c r="KB93" s="19"/>
      <c r="KC93" s="19"/>
      <c r="KD93" s="19"/>
      <c r="KE93" s="19"/>
      <c r="KF93" s="19"/>
      <c r="KG93" s="19"/>
      <c r="KH93" s="19"/>
      <c r="KI93" s="19"/>
      <c r="KJ93" s="19"/>
      <c r="KK93" s="19"/>
      <c r="KL93" s="19"/>
      <c r="KM93" s="19"/>
      <c r="KN93" s="19"/>
      <c r="KO93" s="19"/>
      <c r="KP93" s="19"/>
      <c r="KQ93" s="19"/>
      <c r="KR93" s="19"/>
      <c r="KS93" s="19"/>
      <c r="KT93" s="19"/>
      <c r="KU93" s="19"/>
      <c r="KV93" s="19"/>
      <c r="KW93" s="19"/>
      <c r="KX93" s="19"/>
      <c r="KY93" s="19"/>
      <c r="KZ93" s="19"/>
      <c r="LA93" s="19"/>
      <c r="LB93" s="19"/>
      <c r="LC93" s="19"/>
      <c r="LD93" s="19"/>
      <c r="LE93" s="19"/>
      <c r="LF93" s="19"/>
      <c r="LG93" s="19"/>
      <c r="LH93" s="19"/>
      <c r="LI93" s="19"/>
      <c r="LJ93" s="19"/>
      <c r="LK93" s="19"/>
      <c r="LL93" s="19"/>
      <c r="LM93" s="19"/>
      <c r="LN93" s="19"/>
      <c r="LO93" s="19"/>
      <c r="LP93" s="19"/>
      <c r="LQ93" s="19"/>
      <c r="LR93" s="19"/>
      <c r="LS93" s="19"/>
      <c r="LT93" s="19"/>
      <c r="LU93" s="19"/>
      <c r="LV93" s="19"/>
      <c r="LW93" s="19"/>
      <c r="LX93" s="19"/>
      <c r="LY93" s="19"/>
      <c r="LZ93" s="19"/>
      <c r="MA93" s="19"/>
      <c r="MB93" s="19"/>
      <c r="MC93" s="19"/>
      <c r="MD93" s="19"/>
      <c r="ME93" s="19"/>
      <c r="MF93" s="19"/>
      <c r="MG93" s="19"/>
      <c r="MH93" s="19"/>
      <c r="MI93" s="19"/>
      <c r="MJ93" s="19"/>
      <c r="MK93" s="19"/>
      <c r="ML93" s="19"/>
      <c r="MM93" s="19"/>
      <c r="MN93" s="19"/>
      <c r="MO93" s="19"/>
      <c r="MP93" s="19"/>
      <c r="MQ93" s="19"/>
      <c r="MR93" s="19"/>
      <c r="MS93" s="19"/>
      <c r="MT93" s="19"/>
      <c r="MU93" s="19"/>
      <c r="MV93" s="19"/>
      <c r="MW93" s="19"/>
      <c r="MX93" s="19"/>
      <c r="MY93" s="19"/>
      <c r="MZ93" s="19"/>
      <c r="NA93" s="19"/>
      <c r="NB93" s="19"/>
      <c r="NC93" s="19"/>
      <c r="ND93" s="19"/>
    </row>
    <row r="94" spans="1:368" x14ac:dyDescent="0.25">
      <c r="A94" s="324" t="s">
        <v>889</v>
      </c>
      <c r="B94" s="333" t="str">
        <f t="shared" si="15"/>
        <v>Granton Community Library</v>
      </c>
      <c r="C94" s="325" t="s">
        <v>890</v>
      </c>
      <c r="D94" s="326">
        <v>43</v>
      </c>
      <c r="E94" s="327">
        <v>1619</v>
      </c>
      <c r="F94" s="326">
        <v>1</v>
      </c>
      <c r="G94" s="326">
        <v>0</v>
      </c>
      <c r="H94" s="326" t="s">
        <v>814</v>
      </c>
      <c r="I94" s="326">
        <v>500</v>
      </c>
      <c r="J94" s="328" t="s">
        <v>891</v>
      </c>
      <c r="K94" s="338">
        <v>0.8</v>
      </c>
      <c r="L94" s="433">
        <f t="shared" si="16"/>
        <v>0.19999999999999996</v>
      </c>
      <c r="M94" s="441">
        <v>5000</v>
      </c>
      <c r="N94" s="440">
        <v>5000</v>
      </c>
      <c r="O94" s="430">
        <f t="shared" si="17"/>
        <v>5000</v>
      </c>
      <c r="P94" s="339">
        <v>0</v>
      </c>
      <c r="Q94" s="340">
        <f t="shared" si="18"/>
        <v>5000</v>
      </c>
      <c r="R94" s="533" t="s">
        <v>1342</v>
      </c>
      <c r="S94" s="429" t="s">
        <v>1342</v>
      </c>
      <c r="T94" s="534" t="s">
        <v>1342</v>
      </c>
      <c r="U94" s="535" t="s">
        <v>1342</v>
      </c>
      <c r="V94" s="536" t="s">
        <v>1342</v>
      </c>
      <c r="W94" s="537" t="s">
        <v>1342</v>
      </c>
      <c r="X94" s="586" t="s">
        <v>1342</v>
      </c>
      <c r="Y94" s="532" t="e">
        <f t="shared" si="19"/>
        <v>#VALUE!</v>
      </c>
    </row>
    <row r="95" spans="1:368" x14ac:dyDescent="0.25">
      <c r="A95" s="333" t="s">
        <v>892</v>
      </c>
      <c r="B95" s="324" t="str">
        <f t="shared" si="15"/>
        <v>Grantsburg Public Library</v>
      </c>
      <c r="C95" s="334" t="s">
        <v>893</v>
      </c>
      <c r="D95" s="335">
        <v>43</v>
      </c>
      <c r="E95" s="336">
        <v>6783</v>
      </c>
      <c r="F95" s="335">
        <v>1</v>
      </c>
      <c r="G95" s="335">
        <v>0</v>
      </c>
      <c r="H95" s="335" t="s">
        <v>894</v>
      </c>
      <c r="I95" s="335">
        <v>1000</v>
      </c>
      <c r="J95" s="337" t="s">
        <v>467</v>
      </c>
      <c r="K95" s="329">
        <v>0.6</v>
      </c>
      <c r="L95" s="439">
        <f t="shared" si="16"/>
        <v>0.4</v>
      </c>
      <c r="M95" s="432">
        <v>10000</v>
      </c>
      <c r="N95" s="431">
        <v>5000</v>
      </c>
      <c r="O95" s="436">
        <f t="shared" si="17"/>
        <v>10000</v>
      </c>
      <c r="P95" s="330">
        <v>0</v>
      </c>
      <c r="Q95" s="331">
        <f t="shared" si="18"/>
        <v>10000</v>
      </c>
      <c r="R95" s="527">
        <v>11977.78</v>
      </c>
      <c r="S95" s="435">
        <f>MIN(Q95,R95)</f>
        <v>10000</v>
      </c>
      <c r="T95" s="528">
        <f>Q95-S95</f>
        <v>0</v>
      </c>
      <c r="U95" s="529">
        <f t="shared" si="22"/>
        <v>19962.966666666667</v>
      </c>
      <c r="V95" s="530">
        <f t="shared" si="23"/>
        <v>11977.78</v>
      </c>
      <c r="W95" s="531">
        <f t="shared" si="24"/>
        <v>7985.1866666666674</v>
      </c>
      <c r="X95" s="585">
        <f t="shared" si="25"/>
        <v>2014.8133333333326</v>
      </c>
      <c r="Y95" s="532">
        <f t="shared" si="19"/>
        <v>0</v>
      </c>
    </row>
    <row r="96" spans="1:368" s="343" customFormat="1" x14ac:dyDescent="0.25">
      <c r="A96" s="324" t="s">
        <v>1379</v>
      </c>
      <c r="B96" s="333" t="s">
        <v>1379</v>
      </c>
      <c r="C96" s="325"/>
      <c r="D96" s="326"/>
      <c r="E96" s="327"/>
      <c r="F96" s="326"/>
      <c r="G96" s="326"/>
      <c r="H96" s="326"/>
      <c r="I96" s="326"/>
      <c r="J96" s="328"/>
      <c r="K96" s="338">
        <v>0.7</v>
      </c>
      <c r="L96" s="433">
        <f t="shared" si="16"/>
        <v>0.30000000000000004</v>
      </c>
      <c r="M96" s="441" t="s">
        <v>1352</v>
      </c>
      <c r="N96" s="440">
        <v>5000</v>
      </c>
      <c r="O96" s="430">
        <f t="shared" si="17"/>
        <v>5000</v>
      </c>
      <c r="P96" s="339">
        <v>0</v>
      </c>
      <c r="Q96" s="340">
        <f t="shared" si="18"/>
        <v>5000</v>
      </c>
      <c r="R96" s="533" t="s">
        <v>1342</v>
      </c>
      <c r="S96" s="429" t="s">
        <v>1342</v>
      </c>
      <c r="T96" s="534" t="s">
        <v>1342</v>
      </c>
      <c r="U96" s="535" t="s">
        <v>1342</v>
      </c>
      <c r="V96" s="536" t="s">
        <v>1342</v>
      </c>
      <c r="W96" s="537" t="s">
        <v>1342</v>
      </c>
      <c r="X96" s="586" t="s">
        <v>1342</v>
      </c>
      <c r="Y96" s="532" t="e">
        <f t="shared" si="19"/>
        <v>#VALUE!</v>
      </c>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c r="FQ96" s="19"/>
      <c r="FR96" s="19"/>
      <c r="FS96" s="19"/>
      <c r="FT96" s="19"/>
      <c r="FU96" s="19"/>
      <c r="FV96" s="19"/>
      <c r="FW96" s="19"/>
      <c r="FX96" s="19"/>
      <c r="FY96" s="19"/>
      <c r="FZ96" s="19"/>
      <c r="GA96" s="19"/>
      <c r="GB96" s="19"/>
      <c r="GC96" s="19"/>
      <c r="GD96" s="19"/>
      <c r="GE96" s="19"/>
      <c r="GF96" s="19"/>
      <c r="GG96" s="19"/>
      <c r="GH96" s="19"/>
      <c r="GI96" s="19"/>
      <c r="GJ96" s="19"/>
      <c r="GK96" s="19"/>
      <c r="GL96" s="19"/>
      <c r="GM96" s="19"/>
      <c r="GN96" s="19"/>
      <c r="GO96" s="19"/>
      <c r="GP96" s="19"/>
      <c r="GQ96" s="19"/>
      <c r="GR96" s="19"/>
      <c r="GS96" s="19"/>
      <c r="GT96" s="19"/>
      <c r="GU96" s="19"/>
      <c r="GV96" s="19"/>
      <c r="GW96" s="19"/>
      <c r="GX96" s="19"/>
      <c r="GY96" s="19"/>
      <c r="GZ96" s="19"/>
      <c r="HA96" s="19"/>
      <c r="HB96" s="19"/>
      <c r="HC96" s="19"/>
      <c r="HD96" s="19"/>
      <c r="HE96" s="19"/>
      <c r="HF96" s="19"/>
      <c r="HG96" s="19"/>
      <c r="HH96" s="19"/>
      <c r="HI96" s="19"/>
      <c r="HJ96" s="19"/>
      <c r="HK96" s="19"/>
      <c r="HL96" s="19"/>
      <c r="HM96" s="19"/>
      <c r="HN96" s="19"/>
      <c r="HO96" s="19"/>
      <c r="HP96" s="19"/>
      <c r="HQ96" s="19"/>
      <c r="HR96" s="19"/>
      <c r="HS96" s="19"/>
      <c r="HT96" s="19"/>
      <c r="HU96" s="19"/>
      <c r="HV96" s="19"/>
      <c r="HW96" s="19"/>
      <c r="HX96" s="19"/>
      <c r="HY96" s="19"/>
      <c r="HZ96" s="19"/>
      <c r="IA96" s="19"/>
      <c r="IB96" s="19"/>
      <c r="IC96" s="19"/>
      <c r="ID96" s="19"/>
      <c r="IE96" s="19"/>
      <c r="IF96" s="19"/>
      <c r="IG96" s="19"/>
      <c r="IH96" s="19"/>
      <c r="II96" s="19"/>
      <c r="IJ96" s="19"/>
      <c r="IK96" s="19"/>
      <c r="IL96" s="19"/>
      <c r="IM96" s="19"/>
      <c r="IN96" s="19"/>
      <c r="IO96" s="19"/>
      <c r="IP96" s="19"/>
      <c r="IQ96" s="19"/>
      <c r="IR96" s="19"/>
      <c r="IS96" s="19"/>
      <c r="IT96" s="19"/>
      <c r="IU96" s="19"/>
      <c r="IV96" s="19"/>
      <c r="IW96" s="19"/>
      <c r="IX96" s="19"/>
      <c r="IY96" s="19"/>
      <c r="IZ96" s="19"/>
      <c r="JA96" s="19"/>
      <c r="JB96" s="19"/>
      <c r="JC96" s="19"/>
      <c r="JD96" s="19"/>
      <c r="JE96" s="19"/>
      <c r="JF96" s="19"/>
      <c r="JG96" s="19"/>
      <c r="JH96" s="19"/>
      <c r="JI96" s="19"/>
      <c r="JJ96" s="19"/>
      <c r="JK96" s="19"/>
      <c r="JL96" s="19"/>
      <c r="JM96" s="19"/>
      <c r="JN96" s="19"/>
      <c r="JO96" s="19"/>
      <c r="JP96" s="19"/>
      <c r="JQ96" s="19"/>
      <c r="JR96" s="19"/>
      <c r="JS96" s="19"/>
      <c r="JT96" s="19"/>
      <c r="JU96" s="19"/>
      <c r="JV96" s="19"/>
      <c r="JW96" s="19"/>
      <c r="JX96" s="19"/>
      <c r="JY96" s="19"/>
      <c r="JZ96" s="19"/>
      <c r="KA96" s="19"/>
      <c r="KB96" s="19"/>
      <c r="KC96" s="19"/>
      <c r="KD96" s="19"/>
      <c r="KE96" s="19"/>
      <c r="KF96" s="19"/>
      <c r="KG96" s="19"/>
      <c r="KH96" s="19"/>
      <c r="KI96" s="19"/>
      <c r="KJ96" s="19"/>
      <c r="KK96" s="19"/>
      <c r="KL96" s="19"/>
      <c r="KM96" s="19"/>
      <c r="KN96" s="19"/>
      <c r="KO96" s="19"/>
      <c r="KP96" s="19"/>
      <c r="KQ96" s="19"/>
      <c r="KR96" s="19"/>
      <c r="KS96" s="19"/>
      <c r="KT96" s="19"/>
      <c r="KU96" s="19"/>
      <c r="KV96" s="19"/>
      <c r="KW96" s="19"/>
      <c r="KX96" s="19"/>
      <c r="KY96" s="19"/>
      <c r="KZ96" s="19"/>
      <c r="LA96" s="19"/>
      <c r="LB96" s="19"/>
      <c r="LC96" s="19"/>
      <c r="LD96" s="19"/>
      <c r="LE96" s="19"/>
      <c r="LF96" s="19"/>
      <c r="LG96" s="19"/>
      <c r="LH96" s="19"/>
      <c r="LI96" s="19"/>
      <c r="LJ96" s="19"/>
      <c r="LK96" s="19"/>
      <c r="LL96" s="19"/>
      <c r="LM96" s="19"/>
      <c r="LN96" s="19"/>
      <c r="LO96" s="19"/>
      <c r="LP96" s="19"/>
      <c r="LQ96" s="19"/>
      <c r="LR96" s="19"/>
      <c r="LS96" s="19"/>
      <c r="LT96" s="19"/>
      <c r="LU96" s="19"/>
      <c r="LV96" s="19"/>
      <c r="LW96" s="19"/>
      <c r="LX96" s="19"/>
      <c r="LY96" s="19"/>
      <c r="LZ96" s="19"/>
      <c r="MA96" s="19"/>
      <c r="MB96" s="19"/>
      <c r="MC96" s="19"/>
      <c r="MD96" s="19"/>
      <c r="ME96" s="19"/>
      <c r="MF96" s="19"/>
      <c r="MG96" s="19"/>
      <c r="MH96" s="19"/>
      <c r="MI96" s="19"/>
      <c r="MJ96" s="19"/>
      <c r="MK96" s="19"/>
      <c r="ML96" s="19"/>
      <c r="MM96" s="19"/>
      <c r="MN96" s="19"/>
      <c r="MO96" s="19"/>
      <c r="MP96" s="19"/>
      <c r="MQ96" s="19"/>
      <c r="MR96" s="19"/>
      <c r="MS96" s="19"/>
      <c r="MT96" s="19"/>
      <c r="MU96" s="19"/>
      <c r="MV96" s="19"/>
      <c r="MW96" s="19"/>
      <c r="MX96" s="19"/>
      <c r="MY96" s="19"/>
      <c r="MZ96" s="19"/>
      <c r="NA96" s="19"/>
      <c r="NB96" s="19"/>
      <c r="NC96" s="19"/>
      <c r="ND96" s="19"/>
    </row>
    <row r="97" spans="1:368" x14ac:dyDescent="0.25">
      <c r="A97" s="333" t="s">
        <v>895</v>
      </c>
      <c r="B97" s="324" t="str">
        <f>PROPER(A97)</f>
        <v>Greenwood Public Library</v>
      </c>
      <c r="C97" s="334" t="s">
        <v>896</v>
      </c>
      <c r="D97" s="335">
        <v>43</v>
      </c>
      <c r="E97" s="336">
        <v>4184</v>
      </c>
      <c r="F97" s="335">
        <v>1</v>
      </c>
      <c r="G97" s="335">
        <v>0</v>
      </c>
      <c r="H97" s="335" t="s">
        <v>814</v>
      </c>
      <c r="I97" s="335">
        <v>750</v>
      </c>
      <c r="J97" s="337" t="s">
        <v>651</v>
      </c>
      <c r="K97" s="329">
        <v>0.7</v>
      </c>
      <c r="L97" s="439">
        <f t="shared" si="16"/>
        <v>0.30000000000000004</v>
      </c>
      <c r="M97" s="438">
        <v>7500</v>
      </c>
      <c r="N97" s="437">
        <v>5000</v>
      </c>
      <c r="O97" s="436">
        <f t="shared" si="17"/>
        <v>7500</v>
      </c>
      <c r="P97" s="330">
        <v>0</v>
      </c>
      <c r="Q97" s="331">
        <f t="shared" si="18"/>
        <v>7500</v>
      </c>
      <c r="R97" s="527">
        <v>9582.23</v>
      </c>
      <c r="S97" s="435">
        <f>MIN(Q97,R97)</f>
        <v>7500</v>
      </c>
      <c r="T97" s="528">
        <f>Q97-S97</f>
        <v>0</v>
      </c>
      <c r="U97" s="529">
        <f t="shared" si="22"/>
        <v>13688.9</v>
      </c>
      <c r="V97" s="530">
        <f t="shared" si="23"/>
        <v>9582.23</v>
      </c>
      <c r="W97" s="531">
        <f t="shared" si="24"/>
        <v>4106.67</v>
      </c>
      <c r="X97" s="585">
        <f t="shared" si="25"/>
        <v>3393.33</v>
      </c>
      <c r="Y97" s="532">
        <f t="shared" si="19"/>
        <v>0</v>
      </c>
    </row>
    <row r="98" spans="1:368" x14ac:dyDescent="0.25">
      <c r="A98" s="324" t="s">
        <v>897</v>
      </c>
      <c r="B98" s="333" t="str">
        <f>PROPER(A98)</f>
        <v>Hancock Public Library</v>
      </c>
      <c r="C98" s="325" t="s">
        <v>898</v>
      </c>
      <c r="D98" s="326">
        <v>43</v>
      </c>
      <c r="E98" s="327">
        <v>1354</v>
      </c>
      <c r="F98" s="326">
        <v>1</v>
      </c>
      <c r="G98" s="326">
        <v>0</v>
      </c>
      <c r="H98" s="326" t="s">
        <v>793</v>
      </c>
      <c r="I98" s="326">
        <v>500</v>
      </c>
      <c r="J98" s="328" t="s">
        <v>899</v>
      </c>
      <c r="K98" s="338">
        <v>0.8</v>
      </c>
      <c r="L98" s="433">
        <f t="shared" si="16"/>
        <v>0.19999999999999996</v>
      </c>
      <c r="M98" s="441">
        <v>5000</v>
      </c>
      <c r="N98" s="440">
        <v>5000</v>
      </c>
      <c r="O98" s="430">
        <f t="shared" si="17"/>
        <v>5000</v>
      </c>
      <c r="P98" s="339">
        <v>0</v>
      </c>
      <c r="Q98" s="340">
        <f t="shared" si="18"/>
        <v>5000</v>
      </c>
      <c r="R98" s="533">
        <v>9582.23</v>
      </c>
      <c r="S98" s="429">
        <f>MIN(Q98,R98)</f>
        <v>5000</v>
      </c>
      <c r="T98" s="534">
        <f>Q98-S98</f>
        <v>0</v>
      </c>
      <c r="U98" s="535">
        <f t="shared" si="22"/>
        <v>11977.787499999999</v>
      </c>
      <c r="V98" s="536">
        <f t="shared" si="23"/>
        <v>9582.23</v>
      </c>
      <c r="W98" s="537">
        <f t="shared" si="24"/>
        <v>2395.557499999999</v>
      </c>
      <c r="X98" s="586">
        <f t="shared" si="25"/>
        <v>2604.442500000001</v>
      </c>
      <c r="Y98" s="532">
        <f t="shared" si="19"/>
        <v>0</v>
      </c>
    </row>
    <row r="99" spans="1:368" s="343" customFormat="1" x14ac:dyDescent="0.25">
      <c r="A99" s="333" t="s">
        <v>1380</v>
      </c>
      <c r="B99" s="324" t="str">
        <f>PROPER(A99)</f>
        <v>Hatley Branch (Marathon County Public Library)</v>
      </c>
      <c r="C99" s="334"/>
      <c r="D99" s="335"/>
      <c r="E99" s="336"/>
      <c r="F99" s="335"/>
      <c r="G99" s="335"/>
      <c r="H99" s="335"/>
      <c r="I99" s="335"/>
      <c r="J99" s="337"/>
      <c r="K99" s="329">
        <v>0.5</v>
      </c>
      <c r="L99" s="439">
        <f t="shared" si="16"/>
        <v>0.5</v>
      </c>
      <c r="M99" s="438" t="s">
        <v>1352</v>
      </c>
      <c r="N99" s="437">
        <v>5000</v>
      </c>
      <c r="O99" s="436">
        <f t="shared" si="17"/>
        <v>5000</v>
      </c>
      <c r="P99" s="330">
        <v>0</v>
      </c>
      <c r="Q99" s="331">
        <f t="shared" si="18"/>
        <v>5000</v>
      </c>
      <c r="R99" s="527" t="s">
        <v>1342</v>
      </c>
      <c r="S99" s="435" t="s">
        <v>1342</v>
      </c>
      <c r="T99" s="528" t="s">
        <v>1342</v>
      </c>
      <c r="U99" s="529" t="s">
        <v>1342</v>
      </c>
      <c r="V99" s="530" t="s">
        <v>1342</v>
      </c>
      <c r="W99" s="531" t="s">
        <v>1342</v>
      </c>
      <c r="X99" s="585" t="s">
        <v>1342</v>
      </c>
      <c r="Y99" s="532" t="e">
        <f t="shared" si="19"/>
        <v>#VALUE!</v>
      </c>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c r="FQ99" s="19"/>
      <c r="FR99" s="19"/>
      <c r="FS99" s="19"/>
      <c r="FT99" s="19"/>
      <c r="FU99" s="19"/>
      <c r="FV99" s="19"/>
      <c r="FW99" s="19"/>
      <c r="FX99" s="19"/>
      <c r="FY99" s="19"/>
      <c r="FZ99" s="19"/>
      <c r="GA99" s="19"/>
      <c r="GB99" s="19"/>
      <c r="GC99" s="19"/>
      <c r="GD99" s="19"/>
      <c r="GE99" s="19"/>
      <c r="GF99" s="19"/>
      <c r="GG99" s="19"/>
      <c r="GH99" s="19"/>
      <c r="GI99" s="19"/>
      <c r="GJ99" s="19"/>
      <c r="GK99" s="19"/>
      <c r="GL99" s="19"/>
      <c r="GM99" s="19"/>
      <c r="GN99" s="19"/>
      <c r="GO99" s="19"/>
      <c r="GP99" s="19"/>
      <c r="GQ99" s="19"/>
      <c r="GR99" s="19"/>
      <c r="GS99" s="19"/>
      <c r="GT99" s="19"/>
      <c r="GU99" s="19"/>
      <c r="GV99" s="19"/>
      <c r="GW99" s="19"/>
      <c r="GX99" s="19"/>
      <c r="GY99" s="19"/>
      <c r="GZ99" s="19"/>
      <c r="HA99" s="19"/>
      <c r="HB99" s="19"/>
      <c r="HC99" s="19"/>
      <c r="HD99" s="19"/>
      <c r="HE99" s="19"/>
      <c r="HF99" s="19"/>
      <c r="HG99" s="19"/>
      <c r="HH99" s="19"/>
      <c r="HI99" s="19"/>
      <c r="HJ99" s="19"/>
      <c r="HK99" s="19"/>
      <c r="HL99" s="19"/>
      <c r="HM99" s="19"/>
      <c r="HN99" s="19"/>
      <c r="HO99" s="19"/>
      <c r="HP99" s="19"/>
      <c r="HQ99" s="19"/>
      <c r="HR99" s="19"/>
      <c r="HS99" s="19"/>
      <c r="HT99" s="19"/>
      <c r="HU99" s="19"/>
      <c r="HV99" s="19"/>
      <c r="HW99" s="19"/>
      <c r="HX99" s="19"/>
      <c r="HY99" s="19"/>
      <c r="HZ99" s="19"/>
      <c r="IA99" s="19"/>
      <c r="IB99" s="19"/>
      <c r="IC99" s="19"/>
      <c r="ID99" s="19"/>
      <c r="IE99" s="19"/>
      <c r="IF99" s="19"/>
      <c r="IG99" s="19"/>
      <c r="IH99" s="19"/>
      <c r="II99" s="19"/>
      <c r="IJ99" s="19"/>
      <c r="IK99" s="19"/>
      <c r="IL99" s="19"/>
      <c r="IM99" s="19"/>
      <c r="IN99" s="19"/>
      <c r="IO99" s="19"/>
      <c r="IP99" s="19"/>
      <c r="IQ99" s="19"/>
      <c r="IR99" s="19"/>
      <c r="IS99" s="19"/>
      <c r="IT99" s="19"/>
      <c r="IU99" s="19"/>
      <c r="IV99" s="19"/>
      <c r="IW99" s="19"/>
      <c r="IX99" s="19"/>
      <c r="IY99" s="19"/>
      <c r="IZ99" s="19"/>
      <c r="JA99" s="19"/>
      <c r="JB99" s="19"/>
      <c r="JC99" s="19"/>
      <c r="JD99" s="19"/>
      <c r="JE99" s="19"/>
      <c r="JF99" s="19"/>
      <c r="JG99" s="19"/>
      <c r="JH99" s="19"/>
      <c r="JI99" s="19"/>
      <c r="JJ99" s="19"/>
      <c r="JK99" s="19"/>
      <c r="JL99" s="19"/>
      <c r="JM99" s="19"/>
      <c r="JN99" s="19"/>
      <c r="JO99" s="19"/>
      <c r="JP99" s="19"/>
      <c r="JQ99" s="19"/>
      <c r="JR99" s="19"/>
      <c r="JS99" s="19"/>
      <c r="JT99" s="19"/>
      <c r="JU99" s="19"/>
      <c r="JV99" s="19"/>
      <c r="JW99" s="19"/>
      <c r="JX99" s="19"/>
      <c r="JY99" s="19"/>
      <c r="JZ99" s="19"/>
      <c r="KA99" s="19"/>
      <c r="KB99" s="19"/>
      <c r="KC99" s="19"/>
      <c r="KD99" s="19"/>
      <c r="KE99" s="19"/>
      <c r="KF99" s="19"/>
      <c r="KG99" s="19"/>
      <c r="KH99" s="19"/>
      <c r="KI99" s="19"/>
      <c r="KJ99" s="19"/>
      <c r="KK99" s="19"/>
      <c r="KL99" s="19"/>
      <c r="KM99" s="19"/>
      <c r="KN99" s="19"/>
      <c r="KO99" s="19"/>
      <c r="KP99" s="19"/>
      <c r="KQ99" s="19"/>
      <c r="KR99" s="19"/>
      <c r="KS99" s="19"/>
      <c r="KT99" s="19"/>
      <c r="KU99" s="19"/>
      <c r="KV99" s="19"/>
      <c r="KW99" s="19"/>
      <c r="KX99" s="19"/>
      <c r="KY99" s="19"/>
      <c r="KZ99" s="19"/>
      <c r="LA99" s="19"/>
      <c r="LB99" s="19"/>
      <c r="LC99" s="19"/>
      <c r="LD99" s="19"/>
      <c r="LE99" s="19"/>
      <c r="LF99" s="19"/>
      <c r="LG99" s="19"/>
      <c r="LH99" s="19"/>
      <c r="LI99" s="19"/>
      <c r="LJ99" s="19"/>
      <c r="LK99" s="19"/>
      <c r="LL99" s="19"/>
      <c r="LM99" s="19"/>
      <c r="LN99" s="19"/>
      <c r="LO99" s="19"/>
      <c r="LP99" s="19"/>
      <c r="LQ99" s="19"/>
      <c r="LR99" s="19"/>
      <c r="LS99" s="19"/>
      <c r="LT99" s="19"/>
      <c r="LU99" s="19"/>
      <c r="LV99" s="19"/>
      <c r="LW99" s="19"/>
      <c r="LX99" s="19"/>
      <c r="LY99" s="19"/>
      <c r="LZ99" s="19"/>
      <c r="MA99" s="19"/>
      <c r="MB99" s="19"/>
      <c r="MC99" s="19"/>
      <c r="MD99" s="19"/>
      <c r="ME99" s="19"/>
      <c r="MF99" s="19"/>
      <c r="MG99" s="19"/>
      <c r="MH99" s="19"/>
      <c r="MI99" s="19"/>
      <c r="MJ99" s="19"/>
      <c r="MK99" s="19"/>
      <c r="ML99" s="19"/>
      <c r="MM99" s="19"/>
      <c r="MN99" s="19"/>
      <c r="MO99" s="19"/>
      <c r="MP99" s="19"/>
      <c r="MQ99" s="19"/>
      <c r="MR99" s="19"/>
      <c r="MS99" s="19"/>
      <c r="MT99" s="19"/>
      <c r="MU99" s="19"/>
      <c r="MV99" s="19"/>
      <c r="MW99" s="19"/>
      <c r="MX99" s="19"/>
      <c r="MY99" s="19"/>
      <c r="MZ99" s="19"/>
      <c r="NA99" s="19"/>
      <c r="NB99" s="19"/>
      <c r="NC99" s="19"/>
      <c r="ND99" s="19"/>
    </row>
    <row r="100" spans="1:368" x14ac:dyDescent="0.25">
      <c r="A100" s="324" t="s">
        <v>900</v>
      </c>
      <c r="B100" s="333" t="str">
        <f>PROPER(A100)</f>
        <v>Hauge Memorial Library</v>
      </c>
      <c r="C100" s="325" t="s">
        <v>901</v>
      </c>
      <c r="D100" s="326">
        <v>42</v>
      </c>
      <c r="E100" s="327">
        <v>3172</v>
      </c>
      <c r="F100" s="326">
        <v>1</v>
      </c>
      <c r="G100" s="326">
        <v>0</v>
      </c>
      <c r="H100" s="326" t="s">
        <v>722</v>
      </c>
      <c r="I100" s="326">
        <v>750</v>
      </c>
      <c r="J100" s="328" t="s">
        <v>902</v>
      </c>
      <c r="K100" s="338">
        <v>0.7</v>
      </c>
      <c r="L100" s="433">
        <f t="shared" si="16"/>
        <v>0.30000000000000004</v>
      </c>
      <c r="M100" s="432">
        <v>7500</v>
      </c>
      <c r="N100" s="431">
        <v>5000</v>
      </c>
      <c r="O100" s="430">
        <f t="shared" si="17"/>
        <v>7500</v>
      </c>
      <c r="P100" s="339">
        <v>0</v>
      </c>
      <c r="Q100" s="340">
        <f t="shared" si="18"/>
        <v>7500</v>
      </c>
      <c r="R100" s="533" t="s">
        <v>1342</v>
      </c>
      <c r="S100" s="429" t="s">
        <v>1342</v>
      </c>
      <c r="T100" s="534" t="s">
        <v>1342</v>
      </c>
      <c r="U100" s="535" t="s">
        <v>1342</v>
      </c>
      <c r="V100" s="536" t="s">
        <v>1342</v>
      </c>
      <c r="W100" s="537" t="s">
        <v>1342</v>
      </c>
      <c r="X100" s="586" t="s">
        <v>1342</v>
      </c>
      <c r="Y100" s="532" t="e">
        <f t="shared" si="19"/>
        <v>#VALUE!</v>
      </c>
    </row>
    <row r="101" spans="1:368" x14ac:dyDescent="0.25">
      <c r="A101" s="333" t="s">
        <v>903</v>
      </c>
      <c r="B101" s="324" t="str">
        <f>PROPER(A101)</f>
        <v>Hawkins Area Library</v>
      </c>
      <c r="C101" s="334" t="s">
        <v>904</v>
      </c>
      <c r="D101" s="335">
        <v>43</v>
      </c>
      <c r="E101" s="336">
        <v>585</v>
      </c>
      <c r="F101" s="335">
        <v>1</v>
      </c>
      <c r="G101" s="335">
        <v>0</v>
      </c>
      <c r="H101" s="335" t="s">
        <v>754</v>
      </c>
      <c r="I101" s="335">
        <v>500</v>
      </c>
      <c r="J101" s="337" t="s">
        <v>905</v>
      </c>
      <c r="K101" s="329">
        <v>0.8</v>
      </c>
      <c r="L101" s="439">
        <f t="shared" si="16"/>
        <v>0.19999999999999996</v>
      </c>
      <c r="M101" s="438">
        <v>5000</v>
      </c>
      <c r="N101" s="437">
        <v>5000</v>
      </c>
      <c r="O101" s="436">
        <f t="shared" si="17"/>
        <v>5000</v>
      </c>
      <c r="P101" s="330">
        <v>0</v>
      </c>
      <c r="Q101" s="331">
        <f t="shared" si="18"/>
        <v>5000</v>
      </c>
      <c r="R101" s="527" t="s">
        <v>1342</v>
      </c>
      <c r="S101" s="435" t="s">
        <v>1342</v>
      </c>
      <c r="T101" s="528" t="s">
        <v>1342</v>
      </c>
      <c r="U101" s="529" t="s">
        <v>1342</v>
      </c>
      <c r="V101" s="530" t="s">
        <v>1342</v>
      </c>
      <c r="W101" s="531" t="s">
        <v>1342</v>
      </c>
      <c r="X101" s="585" t="s">
        <v>1342</v>
      </c>
      <c r="Y101" s="532" t="e">
        <f t="shared" si="19"/>
        <v>#VALUE!</v>
      </c>
    </row>
    <row r="102" spans="1:368" s="343" customFormat="1" x14ac:dyDescent="0.25">
      <c r="A102" s="324" t="s">
        <v>1381</v>
      </c>
      <c r="B102" s="333" t="s">
        <v>1381</v>
      </c>
      <c r="C102" s="325"/>
      <c r="D102" s="326"/>
      <c r="E102" s="327"/>
      <c r="F102" s="326"/>
      <c r="G102" s="326"/>
      <c r="H102" s="326"/>
      <c r="I102" s="326"/>
      <c r="J102" s="328"/>
      <c r="K102" s="338">
        <v>0.5</v>
      </c>
      <c r="L102" s="433">
        <f t="shared" si="16"/>
        <v>0.5</v>
      </c>
      <c r="M102" s="441" t="s">
        <v>1352</v>
      </c>
      <c r="N102" s="440">
        <v>10000</v>
      </c>
      <c r="O102" s="430">
        <f t="shared" si="17"/>
        <v>10000</v>
      </c>
      <c r="P102" s="339">
        <v>0</v>
      </c>
      <c r="Q102" s="340">
        <f t="shared" si="18"/>
        <v>10000</v>
      </c>
      <c r="R102" s="533" t="s">
        <v>1342</v>
      </c>
      <c r="S102" s="429" t="s">
        <v>1342</v>
      </c>
      <c r="T102" s="534" t="s">
        <v>1342</v>
      </c>
      <c r="U102" s="535" t="s">
        <v>1342</v>
      </c>
      <c r="V102" s="536" t="s">
        <v>1342</v>
      </c>
      <c r="W102" s="537" t="s">
        <v>1342</v>
      </c>
      <c r="X102" s="586" t="s">
        <v>1342</v>
      </c>
      <c r="Y102" s="532" t="e">
        <f t="shared" si="19"/>
        <v>#VALUE!</v>
      </c>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c r="FQ102" s="19"/>
      <c r="FR102" s="19"/>
      <c r="FS102" s="19"/>
      <c r="FT102" s="19"/>
      <c r="FU102" s="19"/>
      <c r="FV102" s="19"/>
      <c r="FW102" s="19"/>
      <c r="FX102" s="19"/>
      <c r="FY102" s="19"/>
      <c r="FZ102" s="19"/>
      <c r="GA102" s="19"/>
      <c r="GB102" s="19"/>
      <c r="GC102" s="19"/>
      <c r="GD102" s="19"/>
      <c r="GE102" s="19"/>
      <c r="GF102" s="19"/>
      <c r="GG102" s="19"/>
      <c r="GH102" s="19"/>
      <c r="GI102" s="19"/>
      <c r="GJ102" s="19"/>
      <c r="GK102" s="19"/>
      <c r="GL102" s="19"/>
      <c r="GM102" s="19"/>
      <c r="GN102" s="19"/>
      <c r="GO102" s="19"/>
      <c r="GP102" s="19"/>
      <c r="GQ102" s="19"/>
      <c r="GR102" s="19"/>
      <c r="GS102" s="19"/>
      <c r="GT102" s="19"/>
      <c r="GU102" s="19"/>
      <c r="GV102" s="19"/>
      <c r="GW102" s="19"/>
      <c r="GX102" s="19"/>
      <c r="GY102" s="19"/>
      <c r="GZ102" s="19"/>
      <c r="HA102" s="19"/>
      <c r="HB102" s="19"/>
      <c r="HC102" s="19"/>
      <c r="HD102" s="19"/>
      <c r="HE102" s="19"/>
      <c r="HF102" s="19"/>
      <c r="HG102" s="19"/>
      <c r="HH102" s="19"/>
      <c r="HI102" s="19"/>
      <c r="HJ102" s="19"/>
      <c r="HK102" s="19"/>
      <c r="HL102" s="19"/>
      <c r="HM102" s="19"/>
      <c r="HN102" s="19"/>
      <c r="HO102" s="19"/>
      <c r="HP102" s="19"/>
      <c r="HQ102" s="19"/>
      <c r="HR102" s="19"/>
      <c r="HS102" s="19"/>
      <c r="HT102" s="19"/>
      <c r="HU102" s="19"/>
      <c r="HV102" s="19"/>
      <c r="HW102" s="19"/>
      <c r="HX102" s="19"/>
      <c r="HY102" s="19"/>
      <c r="HZ102" s="19"/>
      <c r="IA102" s="19"/>
      <c r="IB102" s="19"/>
      <c r="IC102" s="19"/>
      <c r="ID102" s="19"/>
      <c r="IE102" s="19"/>
      <c r="IF102" s="19"/>
      <c r="IG102" s="19"/>
      <c r="IH102" s="19"/>
      <c r="II102" s="19"/>
      <c r="IJ102" s="19"/>
      <c r="IK102" s="19"/>
      <c r="IL102" s="19"/>
      <c r="IM102" s="19"/>
      <c r="IN102" s="19"/>
      <c r="IO102" s="19"/>
      <c r="IP102" s="19"/>
      <c r="IQ102" s="19"/>
      <c r="IR102" s="19"/>
      <c r="IS102" s="19"/>
      <c r="IT102" s="19"/>
      <c r="IU102" s="19"/>
      <c r="IV102" s="19"/>
      <c r="IW102" s="19"/>
      <c r="IX102" s="19"/>
      <c r="IY102" s="19"/>
      <c r="IZ102" s="19"/>
      <c r="JA102" s="19"/>
      <c r="JB102" s="19"/>
      <c r="JC102" s="19"/>
      <c r="JD102" s="19"/>
      <c r="JE102" s="19"/>
      <c r="JF102" s="19"/>
      <c r="JG102" s="19"/>
      <c r="JH102" s="19"/>
      <c r="JI102" s="19"/>
      <c r="JJ102" s="19"/>
      <c r="JK102" s="19"/>
      <c r="JL102" s="19"/>
      <c r="JM102" s="19"/>
      <c r="JN102" s="19"/>
      <c r="JO102" s="19"/>
      <c r="JP102" s="19"/>
      <c r="JQ102" s="19"/>
      <c r="JR102" s="19"/>
      <c r="JS102" s="19"/>
      <c r="JT102" s="19"/>
      <c r="JU102" s="19"/>
      <c r="JV102" s="19"/>
      <c r="JW102" s="19"/>
      <c r="JX102" s="19"/>
      <c r="JY102" s="19"/>
      <c r="JZ102" s="19"/>
      <c r="KA102" s="19"/>
      <c r="KB102" s="19"/>
      <c r="KC102" s="19"/>
      <c r="KD102" s="19"/>
      <c r="KE102" s="19"/>
      <c r="KF102" s="19"/>
      <c r="KG102" s="19"/>
      <c r="KH102" s="19"/>
      <c r="KI102" s="19"/>
      <c r="KJ102" s="19"/>
      <c r="KK102" s="19"/>
      <c r="KL102" s="19"/>
      <c r="KM102" s="19"/>
      <c r="KN102" s="19"/>
      <c r="KO102" s="19"/>
      <c r="KP102" s="19"/>
      <c r="KQ102" s="19"/>
      <c r="KR102" s="19"/>
      <c r="KS102" s="19"/>
      <c r="KT102" s="19"/>
      <c r="KU102" s="19"/>
      <c r="KV102" s="19"/>
      <c r="KW102" s="19"/>
      <c r="KX102" s="19"/>
      <c r="KY102" s="19"/>
      <c r="KZ102" s="19"/>
      <c r="LA102" s="19"/>
      <c r="LB102" s="19"/>
      <c r="LC102" s="19"/>
      <c r="LD102" s="19"/>
      <c r="LE102" s="19"/>
      <c r="LF102" s="19"/>
      <c r="LG102" s="19"/>
      <c r="LH102" s="19"/>
      <c r="LI102" s="19"/>
      <c r="LJ102" s="19"/>
      <c r="LK102" s="19"/>
      <c r="LL102" s="19"/>
      <c r="LM102" s="19"/>
      <c r="LN102" s="19"/>
      <c r="LO102" s="19"/>
      <c r="LP102" s="19"/>
      <c r="LQ102" s="19"/>
      <c r="LR102" s="19"/>
      <c r="LS102" s="19"/>
      <c r="LT102" s="19"/>
      <c r="LU102" s="19"/>
      <c r="LV102" s="19"/>
      <c r="LW102" s="19"/>
      <c r="LX102" s="19"/>
      <c r="LY102" s="19"/>
      <c r="LZ102" s="19"/>
      <c r="MA102" s="19"/>
      <c r="MB102" s="19"/>
      <c r="MC102" s="19"/>
      <c r="MD102" s="19"/>
      <c r="ME102" s="19"/>
      <c r="MF102" s="19"/>
      <c r="MG102" s="19"/>
      <c r="MH102" s="19"/>
      <c r="MI102" s="19"/>
      <c r="MJ102" s="19"/>
      <c r="MK102" s="19"/>
      <c r="ML102" s="19"/>
      <c r="MM102" s="19"/>
      <c r="MN102" s="19"/>
      <c r="MO102" s="19"/>
      <c r="MP102" s="19"/>
      <c r="MQ102" s="19"/>
      <c r="MR102" s="19"/>
      <c r="MS102" s="19"/>
      <c r="MT102" s="19"/>
      <c r="MU102" s="19"/>
      <c r="MV102" s="19"/>
      <c r="MW102" s="19"/>
      <c r="MX102" s="19"/>
      <c r="MY102" s="19"/>
      <c r="MZ102" s="19"/>
      <c r="NA102" s="19"/>
      <c r="NB102" s="19"/>
      <c r="NC102" s="19"/>
      <c r="ND102" s="19"/>
    </row>
    <row r="103" spans="1:368" x14ac:dyDescent="0.25">
      <c r="A103" s="333" t="s">
        <v>906</v>
      </c>
      <c r="B103" s="324" t="str">
        <f t="shared" ref="B103:B144" si="28">PROPER(A103)</f>
        <v>Hazel Green Public Library</v>
      </c>
      <c r="C103" s="334" t="s">
        <v>907</v>
      </c>
      <c r="D103" s="335">
        <v>42</v>
      </c>
      <c r="E103" s="336">
        <v>2010</v>
      </c>
      <c r="F103" s="335">
        <v>1</v>
      </c>
      <c r="G103" s="335">
        <v>0</v>
      </c>
      <c r="H103" s="335" t="s">
        <v>671</v>
      </c>
      <c r="I103" s="335">
        <v>750</v>
      </c>
      <c r="J103" s="337" t="s">
        <v>908</v>
      </c>
      <c r="K103" s="329">
        <v>0.7</v>
      </c>
      <c r="L103" s="439">
        <f t="shared" si="16"/>
        <v>0.30000000000000004</v>
      </c>
      <c r="M103" s="432">
        <v>7500</v>
      </c>
      <c r="N103" s="431">
        <v>5000</v>
      </c>
      <c r="O103" s="436">
        <f t="shared" si="17"/>
        <v>7500</v>
      </c>
      <c r="P103" s="330">
        <v>0</v>
      </c>
      <c r="Q103" s="331">
        <f t="shared" si="18"/>
        <v>7500</v>
      </c>
      <c r="R103" s="527" t="s">
        <v>1342</v>
      </c>
      <c r="S103" s="435" t="s">
        <v>1342</v>
      </c>
      <c r="T103" s="528" t="s">
        <v>1342</v>
      </c>
      <c r="U103" s="529" t="s">
        <v>1342</v>
      </c>
      <c r="V103" s="530" t="s">
        <v>1342</v>
      </c>
      <c r="W103" s="531" t="s">
        <v>1342</v>
      </c>
      <c r="X103" s="585" t="s">
        <v>1342</v>
      </c>
      <c r="Y103" s="532" t="e">
        <f t="shared" si="19"/>
        <v>#VALUE!</v>
      </c>
    </row>
    <row r="104" spans="1:368" x14ac:dyDescent="0.25">
      <c r="A104" s="324" t="s">
        <v>909</v>
      </c>
      <c r="B104" s="333" t="str">
        <f t="shared" si="28"/>
        <v>Hazel Mackin Community Library</v>
      </c>
      <c r="C104" s="325" t="s">
        <v>910</v>
      </c>
      <c r="D104" s="326">
        <v>42</v>
      </c>
      <c r="E104" s="327">
        <v>6301</v>
      </c>
      <c r="F104" s="326">
        <v>1</v>
      </c>
      <c r="G104" s="326">
        <v>0</v>
      </c>
      <c r="H104" s="326" t="s">
        <v>807</v>
      </c>
      <c r="I104" s="326">
        <v>1000</v>
      </c>
      <c r="J104" s="328" t="s">
        <v>911</v>
      </c>
      <c r="K104" s="338">
        <v>0.5</v>
      </c>
      <c r="L104" s="433">
        <f t="shared" si="16"/>
        <v>0.5</v>
      </c>
      <c r="M104" s="432">
        <v>10000</v>
      </c>
      <c r="N104" s="431">
        <v>5000</v>
      </c>
      <c r="O104" s="430">
        <f t="shared" si="17"/>
        <v>10000</v>
      </c>
      <c r="P104" s="339">
        <v>0</v>
      </c>
      <c r="Q104" s="340">
        <f t="shared" si="18"/>
        <v>10000</v>
      </c>
      <c r="R104" s="533">
        <v>17391.740000000002</v>
      </c>
      <c r="S104" s="429">
        <f t="shared" ref="S104:S109" si="29">MIN(Q104,R104)</f>
        <v>10000</v>
      </c>
      <c r="T104" s="534">
        <f t="shared" ref="T104:T109" si="30">Q104-S104</f>
        <v>0</v>
      </c>
      <c r="U104" s="535">
        <f>W104/L104</f>
        <v>20000</v>
      </c>
      <c r="V104" s="536">
        <f t="shared" si="23"/>
        <v>10000</v>
      </c>
      <c r="W104" s="537">
        <v>10000</v>
      </c>
      <c r="X104" s="586">
        <f t="shared" si="25"/>
        <v>0</v>
      </c>
      <c r="Y104" s="532">
        <f t="shared" si="19"/>
        <v>0</v>
      </c>
    </row>
    <row r="105" spans="1:368" x14ac:dyDescent="0.25">
      <c r="A105" s="333" t="s">
        <v>912</v>
      </c>
      <c r="B105" s="324" t="str">
        <f t="shared" si="28"/>
        <v>Hillsboro Public Library</v>
      </c>
      <c r="C105" s="334" t="s">
        <v>913</v>
      </c>
      <c r="D105" s="335">
        <v>43</v>
      </c>
      <c r="E105" s="336">
        <v>4595</v>
      </c>
      <c r="F105" s="335">
        <v>1</v>
      </c>
      <c r="G105" s="335">
        <v>0</v>
      </c>
      <c r="H105" s="335" t="s">
        <v>705</v>
      </c>
      <c r="I105" s="335">
        <v>750</v>
      </c>
      <c r="J105" s="337" t="s">
        <v>475</v>
      </c>
      <c r="K105" s="329">
        <v>0.7</v>
      </c>
      <c r="L105" s="439">
        <f t="shared" si="16"/>
        <v>0.30000000000000004</v>
      </c>
      <c r="M105" s="432">
        <v>7500</v>
      </c>
      <c r="N105" s="431">
        <v>5000</v>
      </c>
      <c r="O105" s="436">
        <f t="shared" si="17"/>
        <v>7500</v>
      </c>
      <c r="P105" s="330">
        <v>355</v>
      </c>
      <c r="Q105" s="331">
        <f t="shared" si="18"/>
        <v>7145</v>
      </c>
      <c r="R105" s="527">
        <v>17631.3</v>
      </c>
      <c r="S105" s="435">
        <f t="shared" si="29"/>
        <v>7145</v>
      </c>
      <c r="T105" s="528">
        <f t="shared" si="30"/>
        <v>0</v>
      </c>
      <c r="U105" s="529">
        <f>W105/L105</f>
        <v>23816.666666666664</v>
      </c>
      <c r="V105" s="530">
        <f t="shared" si="23"/>
        <v>16671.666666666664</v>
      </c>
      <c r="W105" s="531">
        <v>7145</v>
      </c>
      <c r="X105" s="585">
        <f t="shared" si="25"/>
        <v>0</v>
      </c>
      <c r="Y105" s="532">
        <f t="shared" si="19"/>
        <v>0</v>
      </c>
    </row>
    <row r="106" spans="1:368" x14ac:dyDescent="0.25">
      <c r="A106" s="324" t="s">
        <v>914</v>
      </c>
      <c r="B106" s="333" t="str">
        <f t="shared" si="28"/>
        <v>Hortonville Public Library</v>
      </c>
      <c r="C106" s="325" t="s">
        <v>915</v>
      </c>
      <c r="D106" s="326">
        <v>41</v>
      </c>
      <c r="E106" s="327">
        <v>10878</v>
      </c>
      <c r="F106" s="326">
        <v>1</v>
      </c>
      <c r="G106" s="326">
        <v>0</v>
      </c>
      <c r="H106" s="326" t="s">
        <v>718</v>
      </c>
      <c r="I106" s="326">
        <v>1000</v>
      </c>
      <c r="J106" s="328" t="s">
        <v>916</v>
      </c>
      <c r="K106" s="338">
        <v>0.5</v>
      </c>
      <c r="L106" s="433">
        <f t="shared" si="16"/>
        <v>0.5</v>
      </c>
      <c r="M106" s="432">
        <v>10000</v>
      </c>
      <c r="N106" s="431">
        <v>7500</v>
      </c>
      <c r="O106" s="430">
        <f t="shared" si="17"/>
        <v>10000</v>
      </c>
      <c r="P106" s="339">
        <v>0</v>
      </c>
      <c r="Q106" s="340">
        <f t="shared" si="18"/>
        <v>10000</v>
      </c>
      <c r="R106" s="533">
        <v>9582.23</v>
      </c>
      <c r="S106" s="429">
        <f t="shared" si="29"/>
        <v>9582.23</v>
      </c>
      <c r="T106" s="534">
        <f t="shared" si="30"/>
        <v>417.77000000000044</v>
      </c>
      <c r="U106" s="535">
        <f t="shared" si="22"/>
        <v>19164.46</v>
      </c>
      <c r="V106" s="536">
        <f t="shared" si="23"/>
        <v>9582.23</v>
      </c>
      <c r="W106" s="537">
        <f t="shared" si="24"/>
        <v>9582.23</v>
      </c>
      <c r="X106" s="586">
        <f t="shared" si="25"/>
        <v>417.77000000000044</v>
      </c>
      <c r="Y106" s="532">
        <f t="shared" si="19"/>
        <v>0</v>
      </c>
    </row>
    <row r="107" spans="1:368" x14ac:dyDescent="0.25">
      <c r="A107" s="333" t="s">
        <v>917</v>
      </c>
      <c r="B107" s="324" t="str">
        <f t="shared" si="28"/>
        <v>Hustisford Community Library</v>
      </c>
      <c r="C107" s="334" t="s">
        <v>918</v>
      </c>
      <c r="D107" s="335">
        <v>42</v>
      </c>
      <c r="E107" s="336">
        <v>4696</v>
      </c>
      <c r="F107" s="335">
        <v>1</v>
      </c>
      <c r="G107" s="335">
        <v>0</v>
      </c>
      <c r="H107" s="335" t="s">
        <v>750</v>
      </c>
      <c r="I107" s="335">
        <v>750</v>
      </c>
      <c r="J107" s="337" t="s">
        <v>478</v>
      </c>
      <c r="K107" s="329">
        <v>0.6</v>
      </c>
      <c r="L107" s="439">
        <f t="shared" si="16"/>
        <v>0.4</v>
      </c>
      <c r="M107" s="432">
        <v>7500</v>
      </c>
      <c r="N107" s="431">
        <v>5000</v>
      </c>
      <c r="O107" s="436">
        <f t="shared" si="17"/>
        <v>7500</v>
      </c>
      <c r="P107" s="330">
        <v>0</v>
      </c>
      <c r="Q107" s="331">
        <f t="shared" si="18"/>
        <v>7500</v>
      </c>
      <c r="R107" s="527">
        <v>14373.34</v>
      </c>
      <c r="S107" s="435">
        <f t="shared" si="29"/>
        <v>7500</v>
      </c>
      <c r="T107" s="528">
        <f t="shared" si="30"/>
        <v>0</v>
      </c>
      <c r="U107" s="529">
        <f>W107/L107</f>
        <v>18750</v>
      </c>
      <c r="V107" s="530">
        <f t="shared" si="23"/>
        <v>11250</v>
      </c>
      <c r="W107" s="531">
        <v>7500</v>
      </c>
      <c r="X107" s="585">
        <f t="shared" si="25"/>
        <v>0</v>
      </c>
      <c r="Y107" s="532">
        <f t="shared" si="19"/>
        <v>0</v>
      </c>
    </row>
    <row r="108" spans="1:368" x14ac:dyDescent="0.25">
      <c r="A108" s="324" t="s">
        <v>919</v>
      </c>
      <c r="B108" s="333" t="str">
        <f t="shared" si="28"/>
        <v>Hutchinson Memorial Library</v>
      </c>
      <c r="C108" s="325" t="s">
        <v>920</v>
      </c>
      <c r="D108" s="326">
        <v>42</v>
      </c>
      <c r="E108" s="327">
        <v>2431</v>
      </c>
      <c r="F108" s="326">
        <v>1</v>
      </c>
      <c r="G108" s="326">
        <v>0</v>
      </c>
      <c r="H108" s="326" t="s">
        <v>750</v>
      </c>
      <c r="I108" s="326">
        <v>750</v>
      </c>
      <c r="J108" s="328" t="s">
        <v>568</v>
      </c>
      <c r="K108" s="338">
        <v>0.6</v>
      </c>
      <c r="L108" s="433">
        <f t="shared" si="16"/>
        <v>0.4</v>
      </c>
      <c r="M108" s="432">
        <v>7500</v>
      </c>
      <c r="N108" s="431">
        <v>5000</v>
      </c>
      <c r="O108" s="430">
        <f t="shared" si="17"/>
        <v>7500</v>
      </c>
      <c r="P108" s="339">
        <v>0</v>
      </c>
      <c r="Q108" s="340">
        <f t="shared" si="18"/>
        <v>7500</v>
      </c>
      <c r="R108" s="533">
        <v>24118.46</v>
      </c>
      <c r="S108" s="429">
        <f t="shared" si="29"/>
        <v>7500</v>
      </c>
      <c r="T108" s="534">
        <f t="shared" si="30"/>
        <v>0</v>
      </c>
      <c r="U108" s="535">
        <f>W108/L108</f>
        <v>18750</v>
      </c>
      <c r="V108" s="536">
        <f t="shared" si="23"/>
        <v>11250</v>
      </c>
      <c r="W108" s="537">
        <v>7500</v>
      </c>
      <c r="X108" s="586">
        <f t="shared" si="25"/>
        <v>0</v>
      </c>
      <c r="Y108" s="532">
        <f t="shared" si="19"/>
        <v>0</v>
      </c>
    </row>
    <row r="109" spans="1:368" s="343" customFormat="1" x14ac:dyDescent="0.25">
      <c r="A109" s="333" t="s">
        <v>1382</v>
      </c>
      <c r="B109" s="324" t="str">
        <f t="shared" si="28"/>
        <v>Imogene Mcgrath Memorial Library (Superior Public Library)</v>
      </c>
      <c r="C109" s="334"/>
      <c r="D109" s="335"/>
      <c r="E109" s="336"/>
      <c r="F109" s="335"/>
      <c r="G109" s="335"/>
      <c r="H109" s="335"/>
      <c r="I109" s="335"/>
      <c r="J109" s="337"/>
      <c r="K109" s="329">
        <v>0.6</v>
      </c>
      <c r="L109" s="439">
        <f t="shared" si="16"/>
        <v>0.4</v>
      </c>
      <c r="M109" s="438" t="s">
        <v>1352</v>
      </c>
      <c r="N109" s="437">
        <v>5000</v>
      </c>
      <c r="O109" s="436">
        <f t="shared" si="17"/>
        <v>5000</v>
      </c>
      <c r="P109" s="330">
        <v>0</v>
      </c>
      <c r="Q109" s="331">
        <f t="shared" si="18"/>
        <v>5000</v>
      </c>
      <c r="R109" s="527">
        <v>9582.23</v>
      </c>
      <c r="S109" s="435">
        <f t="shared" si="29"/>
        <v>5000</v>
      </c>
      <c r="T109" s="528">
        <f t="shared" si="30"/>
        <v>0</v>
      </c>
      <c r="U109" s="529">
        <f>W109/L109</f>
        <v>12500</v>
      </c>
      <c r="V109" s="530">
        <f t="shared" si="23"/>
        <v>7500</v>
      </c>
      <c r="W109" s="531">
        <v>5000</v>
      </c>
      <c r="X109" s="585">
        <f t="shared" si="25"/>
        <v>0</v>
      </c>
      <c r="Y109" s="532">
        <f t="shared" si="19"/>
        <v>0</v>
      </c>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c r="FQ109" s="19"/>
      <c r="FR109" s="19"/>
      <c r="FS109" s="19"/>
      <c r="FT109" s="19"/>
      <c r="FU109" s="19"/>
      <c r="FV109" s="19"/>
      <c r="FW109" s="19"/>
      <c r="FX109" s="19"/>
      <c r="FY109" s="19"/>
      <c r="FZ109" s="19"/>
      <c r="GA109" s="19"/>
      <c r="GB109" s="19"/>
      <c r="GC109" s="19"/>
      <c r="GD109" s="19"/>
      <c r="GE109" s="19"/>
      <c r="GF109" s="19"/>
      <c r="GG109" s="19"/>
      <c r="GH109" s="19"/>
      <c r="GI109" s="19"/>
      <c r="GJ109" s="19"/>
      <c r="GK109" s="19"/>
      <c r="GL109" s="19"/>
      <c r="GM109" s="19"/>
      <c r="GN109" s="19"/>
      <c r="GO109" s="19"/>
      <c r="GP109" s="19"/>
      <c r="GQ109" s="19"/>
      <c r="GR109" s="19"/>
      <c r="GS109" s="19"/>
      <c r="GT109" s="19"/>
      <c r="GU109" s="19"/>
      <c r="GV109" s="19"/>
      <c r="GW109" s="19"/>
      <c r="GX109" s="19"/>
      <c r="GY109" s="19"/>
      <c r="GZ109" s="19"/>
      <c r="HA109" s="19"/>
      <c r="HB109" s="19"/>
      <c r="HC109" s="19"/>
      <c r="HD109" s="19"/>
      <c r="HE109" s="19"/>
      <c r="HF109" s="19"/>
      <c r="HG109" s="19"/>
      <c r="HH109" s="19"/>
      <c r="HI109" s="19"/>
      <c r="HJ109" s="19"/>
      <c r="HK109" s="19"/>
      <c r="HL109" s="19"/>
      <c r="HM109" s="19"/>
      <c r="HN109" s="19"/>
      <c r="HO109" s="19"/>
      <c r="HP109" s="19"/>
      <c r="HQ109" s="19"/>
      <c r="HR109" s="19"/>
      <c r="HS109" s="19"/>
      <c r="HT109" s="19"/>
      <c r="HU109" s="19"/>
      <c r="HV109" s="19"/>
      <c r="HW109" s="19"/>
      <c r="HX109" s="19"/>
      <c r="HY109" s="19"/>
      <c r="HZ109" s="19"/>
      <c r="IA109" s="19"/>
      <c r="IB109" s="19"/>
      <c r="IC109" s="19"/>
      <c r="ID109" s="19"/>
      <c r="IE109" s="19"/>
      <c r="IF109" s="19"/>
      <c r="IG109" s="19"/>
      <c r="IH109" s="19"/>
      <c r="II109" s="19"/>
      <c r="IJ109" s="19"/>
      <c r="IK109" s="19"/>
      <c r="IL109" s="19"/>
      <c r="IM109" s="19"/>
      <c r="IN109" s="19"/>
      <c r="IO109" s="19"/>
      <c r="IP109" s="19"/>
      <c r="IQ109" s="19"/>
      <c r="IR109" s="19"/>
      <c r="IS109" s="19"/>
      <c r="IT109" s="19"/>
      <c r="IU109" s="19"/>
      <c r="IV109" s="19"/>
      <c r="IW109" s="19"/>
      <c r="IX109" s="19"/>
      <c r="IY109" s="19"/>
      <c r="IZ109" s="19"/>
      <c r="JA109" s="19"/>
      <c r="JB109" s="19"/>
      <c r="JC109" s="19"/>
      <c r="JD109" s="19"/>
      <c r="JE109" s="19"/>
      <c r="JF109" s="19"/>
      <c r="JG109" s="19"/>
      <c r="JH109" s="19"/>
      <c r="JI109" s="19"/>
      <c r="JJ109" s="19"/>
      <c r="JK109" s="19"/>
      <c r="JL109" s="19"/>
      <c r="JM109" s="19"/>
      <c r="JN109" s="19"/>
      <c r="JO109" s="19"/>
      <c r="JP109" s="19"/>
      <c r="JQ109" s="19"/>
      <c r="JR109" s="19"/>
      <c r="JS109" s="19"/>
      <c r="JT109" s="19"/>
      <c r="JU109" s="19"/>
      <c r="JV109" s="19"/>
      <c r="JW109" s="19"/>
      <c r="JX109" s="19"/>
      <c r="JY109" s="19"/>
      <c r="JZ109" s="19"/>
      <c r="KA109" s="19"/>
      <c r="KB109" s="19"/>
      <c r="KC109" s="19"/>
      <c r="KD109" s="19"/>
      <c r="KE109" s="19"/>
      <c r="KF109" s="19"/>
      <c r="KG109" s="19"/>
      <c r="KH109" s="19"/>
      <c r="KI109" s="19"/>
      <c r="KJ109" s="19"/>
      <c r="KK109" s="19"/>
      <c r="KL109" s="19"/>
      <c r="KM109" s="19"/>
      <c r="KN109" s="19"/>
      <c r="KO109" s="19"/>
      <c r="KP109" s="19"/>
      <c r="KQ109" s="19"/>
      <c r="KR109" s="19"/>
      <c r="KS109" s="19"/>
      <c r="KT109" s="19"/>
      <c r="KU109" s="19"/>
      <c r="KV109" s="19"/>
      <c r="KW109" s="19"/>
      <c r="KX109" s="19"/>
      <c r="KY109" s="19"/>
      <c r="KZ109" s="19"/>
      <c r="LA109" s="19"/>
      <c r="LB109" s="19"/>
      <c r="LC109" s="19"/>
      <c r="LD109" s="19"/>
      <c r="LE109" s="19"/>
      <c r="LF109" s="19"/>
      <c r="LG109" s="19"/>
      <c r="LH109" s="19"/>
      <c r="LI109" s="19"/>
      <c r="LJ109" s="19"/>
      <c r="LK109" s="19"/>
      <c r="LL109" s="19"/>
      <c r="LM109" s="19"/>
      <c r="LN109" s="19"/>
      <c r="LO109" s="19"/>
      <c r="LP109" s="19"/>
      <c r="LQ109" s="19"/>
      <c r="LR109" s="19"/>
      <c r="LS109" s="19"/>
      <c r="LT109" s="19"/>
      <c r="LU109" s="19"/>
      <c r="LV109" s="19"/>
      <c r="LW109" s="19"/>
      <c r="LX109" s="19"/>
      <c r="LY109" s="19"/>
      <c r="LZ109" s="19"/>
      <c r="MA109" s="19"/>
      <c r="MB109" s="19"/>
      <c r="MC109" s="19"/>
      <c r="MD109" s="19"/>
      <c r="ME109" s="19"/>
      <c r="MF109" s="19"/>
      <c r="MG109" s="19"/>
      <c r="MH109" s="19"/>
      <c r="MI109" s="19"/>
      <c r="MJ109" s="19"/>
      <c r="MK109" s="19"/>
      <c r="ML109" s="19"/>
      <c r="MM109" s="19"/>
      <c r="MN109" s="19"/>
      <c r="MO109" s="19"/>
      <c r="MP109" s="19"/>
      <c r="MQ109" s="19"/>
      <c r="MR109" s="19"/>
      <c r="MS109" s="19"/>
      <c r="MT109" s="19"/>
      <c r="MU109" s="19"/>
      <c r="MV109" s="19"/>
      <c r="MW109" s="19"/>
      <c r="MX109" s="19"/>
      <c r="MY109" s="19"/>
      <c r="MZ109" s="19"/>
      <c r="NA109" s="19"/>
      <c r="NB109" s="19"/>
      <c r="NC109" s="19"/>
      <c r="ND109" s="19"/>
    </row>
    <row r="110" spans="1:368" x14ac:dyDescent="0.25">
      <c r="A110" s="324" t="s">
        <v>921</v>
      </c>
      <c r="B110" s="333" t="str">
        <f t="shared" si="28"/>
        <v>Independence Public Library</v>
      </c>
      <c r="C110" s="325" t="s">
        <v>922</v>
      </c>
      <c r="D110" s="326">
        <v>42</v>
      </c>
      <c r="E110" s="327">
        <v>1647</v>
      </c>
      <c r="F110" s="326">
        <v>1</v>
      </c>
      <c r="G110" s="326">
        <v>0</v>
      </c>
      <c r="H110" s="326" t="s">
        <v>722</v>
      </c>
      <c r="I110" s="326">
        <v>500</v>
      </c>
      <c r="J110" s="328" t="s">
        <v>479</v>
      </c>
      <c r="K110" s="338">
        <v>0.8</v>
      </c>
      <c r="L110" s="433">
        <f t="shared" si="16"/>
        <v>0.19999999999999996</v>
      </c>
      <c r="M110" s="441">
        <v>5000</v>
      </c>
      <c r="N110" s="440">
        <v>5000</v>
      </c>
      <c r="O110" s="430">
        <f t="shared" si="17"/>
        <v>5000</v>
      </c>
      <c r="P110" s="339">
        <v>0</v>
      </c>
      <c r="Q110" s="340">
        <f t="shared" si="18"/>
        <v>5000</v>
      </c>
      <c r="R110" s="533" t="s">
        <v>1342</v>
      </c>
      <c r="S110" s="429" t="s">
        <v>1342</v>
      </c>
      <c r="T110" s="534" t="s">
        <v>1342</v>
      </c>
      <c r="U110" s="535" t="s">
        <v>1342</v>
      </c>
      <c r="V110" s="536" t="s">
        <v>1342</v>
      </c>
      <c r="W110" s="537" t="s">
        <v>1342</v>
      </c>
      <c r="X110" s="586" t="s">
        <v>1342</v>
      </c>
      <c r="Y110" s="532" t="e">
        <f t="shared" si="19"/>
        <v>#VALUE!</v>
      </c>
    </row>
    <row r="111" spans="1:368" x14ac:dyDescent="0.25">
      <c r="A111" s="333" t="s">
        <v>923</v>
      </c>
      <c r="B111" s="324" t="str">
        <f t="shared" si="28"/>
        <v>Iola Village Library</v>
      </c>
      <c r="C111" s="334" t="s">
        <v>924</v>
      </c>
      <c r="D111" s="335">
        <v>42</v>
      </c>
      <c r="E111" s="336">
        <v>3406</v>
      </c>
      <c r="F111" s="335">
        <v>1</v>
      </c>
      <c r="G111" s="335">
        <v>0</v>
      </c>
      <c r="H111" s="335" t="s">
        <v>925</v>
      </c>
      <c r="I111" s="335">
        <v>750</v>
      </c>
      <c r="J111" s="337" t="s">
        <v>926</v>
      </c>
      <c r="K111" s="329">
        <v>0.6</v>
      </c>
      <c r="L111" s="439">
        <f t="shared" si="16"/>
        <v>0.4</v>
      </c>
      <c r="M111" s="432">
        <v>7500</v>
      </c>
      <c r="N111" s="431">
        <v>5000</v>
      </c>
      <c r="O111" s="436">
        <f t="shared" si="17"/>
        <v>7500</v>
      </c>
      <c r="P111" s="330">
        <v>0</v>
      </c>
      <c r="Q111" s="331">
        <f t="shared" si="18"/>
        <v>7500</v>
      </c>
      <c r="R111" s="527">
        <v>9582.23</v>
      </c>
      <c r="S111" s="435">
        <f>MIN(Q111,R111)</f>
        <v>7500</v>
      </c>
      <c r="T111" s="528">
        <f>Q111-S111</f>
        <v>0</v>
      </c>
      <c r="U111" s="529">
        <f t="shared" si="22"/>
        <v>15970.383333333333</v>
      </c>
      <c r="V111" s="530">
        <f t="shared" si="23"/>
        <v>9582.23</v>
      </c>
      <c r="W111" s="531">
        <f t="shared" si="24"/>
        <v>6388.1533333333336</v>
      </c>
      <c r="X111" s="585">
        <f t="shared" si="25"/>
        <v>1111.8466666666664</v>
      </c>
      <c r="Y111" s="532">
        <f t="shared" si="19"/>
        <v>0</v>
      </c>
    </row>
    <row r="112" spans="1:368" x14ac:dyDescent="0.25">
      <c r="A112" s="324" t="s">
        <v>927</v>
      </c>
      <c r="B112" s="333" t="str">
        <f t="shared" si="28"/>
        <v>Iron Ridge Public Library</v>
      </c>
      <c r="C112" s="325" t="s">
        <v>928</v>
      </c>
      <c r="D112" s="326">
        <v>42</v>
      </c>
      <c r="E112" s="327">
        <v>1606</v>
      </c>
      <c r="F112" s="326">
        <v>1</v>
      </c>
      <c r="G112" s="326">
        <v>0</v>
      </c>
      <c r="H112" s="326" t="s">
        <v>750</v>
      </c>
      <c r="I112" s="326">
        <v>500</v>
      </c>
      <c r="J112" s="328" t="s">
        <v>929</v>
      </c>
      <c r="K112" s="338">
        <v>0.7</v>
      </c>
      <c r="L112" s="433">
        <f t="shared" si="16"/>
        <v>0.30000000000000004</v>
      </c>
      <c r="M112" s="441">
        <v>5000</v>
      </c>
      <c r="N112" s="440">
        <v>5000</v>
      </c>
      <c r="O112" s="430">
        <f t="shared" si="17"/>
        <v>5000</v>
      </c>
      <c r="P112" s="339">
        <v>0</v>
      </c>
      <c r="Q112" s="340">
        <f t="shared" si="18"/>
        <v>5000</v>
      </c>
      <c r="R112" s="533">
        <v>9582.23</v>
      </c>
      <c r="S112" s="429">
        <f>MIN(Q112,R112)</f>
        <v>5000</v>
      </c>
      <c r="T112" s="534">
        <f>Q112-S112</f>
        <v>0</v>
      </c>
      <c r="U112" s="535">
        <f t="shared" si="22"/>
        <v>13688.9</v>
      </c>
      <c r="V112" s="536">
        <f t="shared" si="23"/>
        <v>9582.23</v>
      </c>
      <c r="W112" s="537">
        <f t="shared" si="24"/>
        <v>4106.67</v>
      </c>
      <c r="X112" s="586">
        <f t="shared" si="25"/>
        <v>893.32999999999993</v>
      </c>
      <c r="Y112" s="532">
        <f t="shared" si="19"/>
        <v>0</v>
      </c>
    </row>
    <row r="113" spans="1:368" x14ac:dyDescent="0.25">
      <c r="A113" s="333" t="s">
        <v>930</v>
      </c>
      <c r="B113" s="324" t="str">
        <f t="shared" si="28"/>
        <v>Jane Morgan Memorial Library</v>
      </c>
      <c r="C113" s="334" t="s">
        <v>931</v>
      </c>
      <c r="D113" s="335">
        <v>42</v>
      </c>
      <c r="E113" s="336">
        <v>2358</v>
      </c>
      <c r="F113" s="335">
        <v>1</v>
      </c>
      <c r="G113" s="335">
        <v>0</v>
      </c>
      <c r="H113" s="335" t="s">
        <v>678</v>
      </c>
      <c r="I113" s="335">
        <v>750</v>
      </c>
      <c r="J113" s="337" t="s">
        <v>932</v>
      </c>
      <c r="K113" s="329">
        <v>0.7</v>
      </c>
      <c r="L113" s="439">
        <f t="shared" si="16"/>
        <v>0.30000000000000004</v>
      </c>
      <c r="M113" s="432">
        <v>7500</v>
      </c>
      <c r="N113" s="431">
        <v>5000</v>
      </c>
      <c r="O113" s="436">
        <f t="shared" si="17"/>
        <v>7500</v>
      </c>
      <c r="P113" s="330">
        <v>0</v>
      </c>
      <c r="Q113" s="331">
        <f t="shared" si="18"/>
        <v>7500</v>
      </c>
      <c r="R113" s="527">
        <v>9582.23</v>
      </c>
      <c r="S113" s="435">
        <f>MIN(Q113,R113)</f>
        <v>7500</v>
      </c>
      <c r="T113" s="528">
        <f>Q113-S113</f>
        <v>0</v>
      </c>
      <c r="U113" s="529">
        <f t="shared" si="22"/>
        <v>13688.9</v>
      </c>
      <c r="V113" s="530">
        <f t="shared" si="23"/>
        <v>9582.23</v>
      </c>
      <c r="W113" s="531">
        <f t="shared" si="24"/>
        <v>4106.67</v>
      </c>
      <c r="X113" s="585">
        <f t="shared" si="25"/>
        <v>3393.33</v>
      </c>
      <c r="Y113" s="532">
        <f t="shared" si="19"/>
        <v>0</v>
      </c>
    </row>
    <row r="114" spans="1:368" x14ac:dyDescent="0.25">
      <c r="A114" s="324" t="s">
        <v>933</v>
      </c>
      <c r="B114" s="333" t="str">
        <f t="shared" si="28"/>
        <v>Jean M. Thomsen Memorial Library</v>
      </c>
      <c r="C114" s="325" t="s">
        <v>934</v>
      </c>
      <c r="D114" s="326">
        <v>42</v>
      </c>
      <c r="E114" s="327">
        <v>1344</v>
      </c>
      <c r="F114" s="326">
        <v>1</v>
      </c>
      <c r="G114" s="326">
        <v>0</v>
      </c>
      <c r="H114" s="326" t="s">
        <v>935</v>
      </c>
      <c r="I114" s="326">
        <v>500</v>
      </c>
      <c r="J114" s="328" t="s">
        <v>936</v>
      </c>
      <c r="K114" s="338">
        <v>0.6</v>
      </c>
      <c r="L114" s="433">
        <f t="shared" si="16"/>
        <v>0.4</v>
      </c>
      <c r="M114" s="441">
        <v>5000</v>
      </c>
      <c r="N114" s="440">
        <v>5000</v>
      </c>
      <c r="O114" s="430">
        <f t="shared" si="17"/>
        <v>5000</v>
      </c>
      <c r="P114" s="339">
        <v>0</v>
      </c>
      <c r="Q114" s="340">
        <f t="shared" si="18"/>
        <v>5000</v>
      </c>
      <c r="R114" s="533">
        <v>9582.23</v>
      </c>
      <c r="S114" s="429">
        <f>MIN(Q114,R114)</f>
        <v>5000</v>
      </c>
      <c r="T114" s="534">
        <f>Q114-S114</f>
        <v>0</v>
      </c>
      <c r="U114" s="535">
        <f>W114/L114</f>
        <v>12500</v>
      </c>
      <c r="V114" s="536">
        <f t="shared" si="23"/>
        <v>7500</v>
      </c>
      <c r="W114" s="537">
        <v>5000</v>
      </c>
      <c r="X114" s="586">
        <f t="shared" si="25"/>
        <v>0</v>
      </c>
      <c r="Y114" s="532">
        <f t="shared" si="19"/>
        <v>0</v>
      </c>
    </row>
    <row r="115" spans="1:368" s="343" customFormat="1" x14ac:dyDescent="0.25">
      <c r="A115" s="333" t="s">
        <v>1337</v>
      </c>
      <c r="B115" s="324" t="str">
        <f t="shared" si="28"/>
        <v>John Bosshard Memorial Library</v>
      </c>
      <c r="C115" s="334"/>
      <c r="D115" s="335"/>
      <c r="E115" s="336"/>
      <c r="F115" s="335"/>
      <c r="G115" s="335"/>
      <c r="H115" s="335"/>
      <c r="I115" s="335"/>
      <c r="J115" s="337"/>
      <c r="K115" s="329">
        <v>0.7</v>
      </c>
      <c r="L115" s="439">
        <f t="shared" si="16"/>
        <v>0.30000000000000004</v>
      </c>
      <c r="M115" s="438" t="s">
        <v>1352</v>
      </c>
      <c r="N115" s="437">
        <v>5000</v>
      </c>
      <c r="O115" s="436">
        <f t="shared" si="17"/>
        <v>5000</v>
      </c>
      <c r="P115" s="330">
        <v>0</v>
      </c>
      <c r="Q115" s="331">
        <f t="shared" si="18"/>
        <v>5000</v>
      </c>
      <c r="R115" s="527" t="s">
        <v>1342</v>
      </c>
      <c r="S115" s="435" t="s">
        <v>1342</v>
      </c>
      <c r="T115" s="528" t="s">
        <v>1342</v>
      </c>
      <c r="U115" s="529" t="s">
        <v>1342</v>
      </c>
      <c r="V115" s="530" t="s">
        <v>1342</v>
      </c>
      <c r="W115" s="531" t="s">
        <v>1342</v>
      </c>
      <c r="X115" s="585" t="s">
        <v>1342</v>
      </c>
      <c r="Y115" s="532" t="e">
        <f t="shared" si="19"/>
        <v>#VALUE!</v>
      </c>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c r="FQ115" s="19"/>
      <c r="FR115" s="19"/>
      <c r="FS115" s="19"/>
      <c r="FT115" s="19"/>
      <c r="FU115" s="19"/>
      <c r="FV115" s="19"/>
      <c r="FW115" s="19"/>
      <c r="FX115" s="19"/>
      <c r="FY115" s="19"/>
      <c r="FZ115" s="19"/>
      <c r="GA115" s="19"/>
      <c r="GB115" s="19"/>
      <c r="GC115" s="19"/>
      <c r="GD115" s="19"/>
      <c r="GE115" s="19"/>
      <c r="GF115" s="19"/>
      <c r="GG115" s="19"/>
      <c r="GH115" s="19"/>
      <c r="GI115" s="19"/>
      <c r="GJ115" s="19"/>
      <c r="GK115" s="19"/>
      <c r="GL115" s="19"/>
      <c r="GM115" s="19"/>
      <c r="GN115" s="19"/>
      <c r="GO115" s="19"/>
      <c r="GP115" s="19"/>
      <c r="GQ115" s="19"/>
      <c r="GR115" s="19"/>
      <c r="GS115" s="19"/>
      <c r="GT115" s="19"/>
      <c r="GU115" s="19"/>
      <c r="GV115" s="19"/>
      <c r="GW115" s="19"/>
      <c r="GX115" s="19"/>
      <c r="GY115" s="19"/>
      <c r="GZ115" s="19"/>
      <c r="HA115" s="19"/>
      <c r="HB115" s="19"/>
      <c r="HC115" s="19"/>
      <c r="HD115" s="19"/>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c r="IL115" s="19"/>
      <c r="IM115" s="19"/>
      <c r="IN115" s="19"/>
      <c r="IO115" s="19"/>
      <c r="IP115" s="19"/>
      <c r="IQ115" s="19"/>
      <c r="IR115" s="19"/>
      <c r="IS115" s="19"/>
      <c r="IT115" s="19"/>
      <c r="IU115" s="19"/>
      <c r="IV115" s="19"/>
      <c r="IW115" s="19"/>
      <c r="IX115" s="19"/>
      <c r="IY115" s="19"/>
      <c r="IZ115" s="19"/>
      <c r="JA115" s="19"/>
      <c r="JB115" s="19"/>
      <c r="JC115" s="19"/>
      <c r="JD115" s="19"/>
      <c r="JE115" s="19"/>
      <c r="JF115" s="19"/>
      <c r="JG115" s="19"/>
      <c r="JH115" s="19"/>
      <c r="JI115" s="19"/>
      <c r="JJ115" s="19"/>
      <c r="JK115" s="19"/>
      <c r="JL115" s="19"/>
      <c r="JM115" s="19"/>
      <c r="JN115" s="19"/>
      <c r="JO115" s="19"/>
      <c r="JP115" s="19"/>
      <c r="JQ115" s="19"/>
      <c r="JR115" s="19"/>
      <c r="JS115" s="19"/>
      <c r="JT115" s="19"/>
      <c r="JU115" s="19"/>
      <c r="JV115" s="19"/>
      <c r="JW115" s="19"/>
      <c r="JX115" s="19"/>
      <c r="JY115" s="19"/>
      <c r="JZ115" s="19"/>
      <c r="KA115" s="19"/>
      <c r="KB115" s="19"/>
      <c r="KC115" s="19"/>
      <c r="KD115" s="19"/>
      <c r="KE115" s="19"/>
      <c r="KF115" s="19"/>
      <c r="KG115" s="19"/>
      <c r="KH115" s="19"/>
      <c r="KI115" s="19"/>
      <c r="KJ115" s="19"/>
      <c r="KK115" s="19"/>
      <c r="KL115" s="19"/>
      <c r="KM115" s="19"/>
      <c r="KN115" s="19"/>
      <c r="KO115" s="19"/>
      <c r="KP115" s="19"/>
      <c r="KQ115" s="19"/>
      <c r="KR115" s="19"/>
      <c r="KS115" s="19"/>
      <c r="KT115" s="19"/>
      <c r="KU115" s="19"/>
      <c r="KV115" s="19"/>
      <c r="KW115" s="19"/>
      <c r="KX115" s="19"/>
      <c r="KY115" s="19"/>
      <c r="KZ115" s="19"/>
      <c r="LA115" s="19"/>
      <c r="LB115" s="19"/>
      <c r="LC115" s="19"/>
      <c r="LD115" s="19"/>
      <c r="LE115" s="19"/>
      <c r="LF115" s="19"/>
      <c r="LG115" s="19"/>
      <c r="LH115" s="19"/>
      <c r="LI115" s="19"/>
      <c r="LJ115" s="19"/>
      <c r="LK115" s="19"/>
      <c r="LL115" s="19"/>
      <c r="LM115" s="19"/>
      <c r="LN115" s="19"/>
      <c r="LO115" s="19"/>
      <c r="LP115" s="19"/>
      <c r="LQ115" s="19"/>
      <c r="LR115" s="19"/>
      <c r="LS115" s="19"/>
      <c r="LT115" s="19"/>
      <c r="LU115" s="19"/>
      <c r="LV115" s="19"/>
      <c r="LW115" s="19"/>
      <c r="LX115" s="19"/>
      <c r="LY115" s="19"/>
      <c r="LZ115" s="19"/>
      <c r="MA115" s="19"/>
      <c r="MB115" s="19"/>
      <c r="MC115" s="19"/>
      <c r="MD115" s="19"/>
      <c r="ME115" s="19"/>
      <c r="MF115" s="19"/>
      <c r="MG115" s="19"/>
      <c r="MH115" s="19"/>
      <c r="MI115" s="19"/>
      <c r="MJ115" s="19"/>
      <c r="MK115" s="19"/>
      <c r="ML115" s="19"/>
      <c r="MM115" s="19"/>
      <c r="MN115" s="19"/>
      <c r="MO115" s="19"/>
      <c r="MP115" s="19"/>
      <c r="MQ115" s="19"/>
      <c r="MR115" s="19"/>
      <c r="MS115" s="19"/>
      <c r="MT115" s="19"/>
      <c r="MU115" s="19"/>
      <c r="MV115" s="19"/>
      <c r="MW115" s="19"/>
      <c r="MX115" s="19"/>
      <c r="MY115" s="19"/>
      <c r="MZ115" s="19"/>
      <c r="NA115" s="19"/>
      <c r="NB115" s="19"/>
      <c r="NC115" s="19"/>
      <c r="ND115" s="19"/>
    </row>
    <row r="116" spans="1:368" x14ac:dyDescent="0.25">
      <c r="A116" s="324" t="s">
        <v>937</v>
      </c>
      <c r="B116" s="333" t="str">
        <f t="shared" si="28"/>
        <v>John Turgeson Public Library</v>
      </c>
      <c r="C116" s="325" t="s">
        <v>938</v>
      </c>
      <c r="D116" s="326">
        <v>42</v>
      </c>
      <c r="E116" s="327">
        <v>1423</v>
      </c>
      <c r="F116" s="326">
        <v>1</v>
      </c>
      <c r="G116" s="326">
        <v>0</v>
      </c>
      <c r="H116" s="326" t="s">
        <v>685</v>
      </c>
      <c r="I116" s="326">
        <v>500</v>
      </c>
      <c r="J116" s="328" t="s">
        <v>939</v>
      </c>
      <c r="K116" s="338">
        <v>0.6</v>
      </c>
      <c r="L116" s="433">
        <f t="shared" si="16"/>
        <v>0.4</v>
      </c>
      <c r="M116" s="441">
        <v>5000</v>
      </c>
      <c r="N116" s="440">
        <v>5000</v>
      </c>
      <c r="O116" s="430">
        <f t="shared" si="17"/>
        <v>5000</v>
      </c>
      <c r="P116" s="339">
        <v>0</v>
      </c>
      <c r="Q116" s="340">
        <f t="shared" si="18"/>
        <v>5000</v>
      </c>
      <c r="R116" s="533">
        <v>9582.23</v>
      </c>
      <c r="S116" s="429">
        <f t="shared" ref="S116:S133" si="31">MIN(Q116,R116)</f>
        <v>5000</v>
      </c>
      <c r="T116" s="534">
        <f t="shared" ref="T116:T133" si="32">Q116-S116</f>
        <v>0</v>
      </c>
      <c r="U116" s="535">
        <f>W116/L116</f>
        <v>12500</v>
      </c>
      <c r="V116" s="536">
        <f t="shared" si="23"/>
        <v>7500</v>
      </c>
      <c r="W116" s="537">
        <v>5000</v>
      </c>
      <c r="X116" s="586">
        <f t="shared" si="25"/>
        <v>0</v>
      </c>
      <c r="Y116" s="532">
        <f t="shared" si="19"/>
        <v>0</v>
      </c>
    </row>
    <row r="117" spans="1:368" x14ac:dyDescent="0.25">
      <c r="A117" s="333" t="s">
        <v>940</v>
      </c>
      <c r="B117" s="324" t="str">
        <f t="shared" si="28"/>
        <v>Johnson Public Library</v>
      </c>
      <c r="C117" s="334" t="s">
        <v>941</v>
      </c>
      <c r="D117" s="335">
        <v>43</v>
      </c>
      <c r="E117" s="336">
        <v>6909</v>
      </c>
      <c r="F117" s="335">
        <v>1</v>
      </c>
      <c r="G117" s="335">
        <v>0</v>
      </c>
      <c r="H117" s="335" t="s">
        <v>685</v>
      </c>
      <c r="I117" s="335">
        <v>1000</v>
      </c>
      <c r="J117" s="337" t="s">
        <v>942</v>
      </c>
      <c r="K117" s="329">
        <v>0.7</v>
      </c>
      <c r="L117" s="439">
        <f t="shared" si="16"/>
        <v>0.30000000000000004</v>
      </c>
      <c r="M117" s="432">
        <v>10000</v>
      </c>
      <c r="N117" s="431">
        <v>7500</v>
      </c>
      <c r="O117" s="436">
        <f t="shared" si="17"/>
        <v>10000</v>
      </c>
      <c r="P117" s="330">
        <v>0</v>
      </c>
      <c r="Q117" s="331">
        <f t="shared" si="18"/>
        <v>10000</v>
      </c>
      <c r="R117" s="527">
        <v>21320.45</v>
      </c>
      <c r="S117" s="435">
        <f t="shared" si="31"/>
        <v>10000</v>
      </c>
      <c r="T117" s="528">
        <f t="shared" si="32"/>
        <v>0</v>
      </c>
      <c r="U117" s="529">
        <f t="shared" si="22"/>
        <v>30457.785714285717</v>
      </c>
      <c r="V117" s="530">
        <f t="shared" si="23"/>
        <v>21320.45</v>
      </c>
      <c r="W117" s="531">
        <f t="shared" si="24"/>
        <v>9137.3357142857167</v>
      </c>
      <c r="X117" s="585">
        <f t="shared" si="25"/>
        <v>862.66428571428332</v>
      </c>
      <c r="Y117" s="532">
        <f t="shared" si="19"/>
        <v>0</v>
      </c>
    </row>
    <row r="118" spans="1:368" x14ac:dyDescent="0.25">
      <c r="A118" s="324" t="s">
        <v>943</v>
      </c>
      <c r="B118" s="333" t="str">
        <f t="shared" si="28"/>
        <v>Karl Junginger Memorial Library</v>
      </c>
      <c r="C118" s="325" t="s">
        <v>944</v>
      </c>
      <c r="D118" s="326">
        <v>41</v>
      </c>
      <c r="E118" s="327">
        <v>4081</v>
      </c>
      <c r="F118" s="326">
        <v>1</v>
      </c>
      <c r="G118" s="326">
        <v>0</v>
      </c>
      <c r="H118" s="326" t="s">
        <v>945</v>
      </c>
      <c r="I118" s="326">
        <v>750</v>
      </c>
      <c r="J118" s="328" t="s">
        <v>625</v>
      </c>
      <c r="K118" s="338">
        <v>0.6</v>
      </c>
      <c r="L118" s="433">
        <f t="shared" si="16"/>
        <v>0.4</v>
      </c>
      <c r="M118" s="441">
        <v>7500</v>
      </c>
      <c r="N118" s="440">
        <v>7500</v>
      </c>
      <c r="O118" s="430">
        <f t="shared" si="17"/>
        <v>7500</v>
      </c>
      <c r="P118" s="339">
        <v>0</v>
      </c>
      <c r="Q118" s="340">
        <f t="shared" si="18"/>
        <v>7500</v>
      </c>
      <c r="R118" s="533">
        <v>32531.66</v>
      </c>
      <c r="S118" s="429">
        <f t="shared" si="31"/>
        <v>7500</v>
      </c>
      <c r="T118" s="534">
        <f t="shared" si="32"/>
        <v>0</v>
      </c>
      <c r="U118" s="535">
        <f>W118/L118</f>
        <v>18750</v>
      </c>
      <c r="V118" s="536">
        <f t="shared" si="23"/>
        <v>11250</v>
      </c>
      <c r="W118" s="537">
        <v>7500</v>
      </c>
      <c r="X118" s="586">
        <f t="shared" si="25"/>
        <v>0</v>
      </c>
      <c r="Y118" s="532">
        <f t="shared" si="19"/>
        <v>0</v>
      </c>
    </row>
    <row r="119" spans="1:368" x14ac:dyDescent="0.25">
      <c r="A119" s="333" t="s">
        <v>946</v>
      </c>
      <c r="B119" s="324" t="str">
        <f t="shared" si="28"/>
        <v>Kendall Public Library</v>
      </c>
      <c r="C119" s="334" t="s">
        <v>947</v>
      </c>
      <c r="D119" s="335">
        <v>43</v>
      </c>
      <c r="E119" s="336">
        <v>1791</v>
      </c>
      <c r="F119" s="335">
        <v>1</v>
      </c>
      <c r="G119" s="335">
        <v>0</v>
      </c>
      <c r="H119" s="335" t="s">
        <v>769</v>
      </c>
      <c r="I119" s="335">
        <v>500</v>
      </c>
      <c r="J119" s="337" t="s">
        <v>948</v>
      </c>
      <c r="K119" s="329">
        <v>0.7</v>
      </c>
      <c r="L119" s="439">
        <f t="shared" si="16"/>
        <v>0.30000000000000004</v>
      </c>
      <c r="M119" s="438">
        <v>5000</v>
      </c>
      <c r="N119" s="437">
        <v>5000</v>
      </c>
      <c r="O119" s="436">
        <f t="shared" si="17"/>
        <v>5000</v>
      </c>
      <c r="P119" s="330">
        <v>497</v>
      </c>
      <c r="Q119" s="331">
        <f t="shared" si="18"/>
        <v>4503</v>
      </c>
      <c r="R119" s="527">
        <v>9582.23</v>
      </c>
      <c r="S119" s="435">
        <f t="shared" si="31"/>
        <v>4503</v>
      </c>
      <c r="T119" s="528">
        <f t="shared" si="32"/>
        <v>0</v>
      </c>
      <c r="U119" s="529">
        <f t="shared" si="22"/>
        <v>13688.9</v>
      </c>
      <c r="V119" s="530">
        <f t="shared" si="23"/>
        <v>9582.23</v>
      </c>
      <c r="W119" s="531">
        <f t="shared" si="24"/>
        <v>4106.67</v>
      </c>
      <c r="X119" s="585">
        <f t="shared" si="25"/>
        <v>396.32999999999993</v>
      </c>
      <c r="Y119" s="532">
        <f t="shared" si="19"/>
        <v>0</v>
      </c>
    </row>
    <row r="120" spans="1:368" x14ac:dyDescent="0.25">
      <c r="A120" s="324" t="s">
        <v>949</v>
      </c>
      <c r="B120" s="333" t="str">
        <f t="shared" si="28"/>
        <v>Knutson Memorial Library</v>
      </c>
      <c r="C120" s="325" t="s">
        <v>950</v>
      </c>
      <c r="D120" s="326">
        <v>42</v>
      </c>
      <c r="E120" s="327">
        <v>1944</v>
      </c>
      <c r="F120" s="326">
        <v>1</v>
      </c>
      <c r="G120" s="326">
        <v>0</v>
      </c>
      <c r="H120" s="326" t="s">
        <v>705</v>
      </c>
      <c r="I120" s="326">
        <v>500</v>
      </c>
      <c r="J120" s="328" t="s">
        <v>951</v>
      </c>
      <c r="K120" s="338">
        <v>0.6</v>
      </c>
      <c r="L120" s="433">
        <f t="shared" si="16"/>
        <v>0.4</v>
      </c>
      <c r="M120" s="441">
        <v>5000</v>
      </c>
      <c r="N120" s="440">
        <v>5000</v>
      </c>
      <c r="O120" s="430">
        <f t="shared" si="17"/>
        <v>5000</v>
      </c>
      <c r="P120" s="339">
        <v>403</v>
      </c>
      <c r="Q120" s="340">
        <f t="shared" si="18"/>
        <v>4597</v>
      </c>
      <c r="R120" s="533">
        <v>14883.59</v>
      </c>
      <c r="S120" s="429">
        <f t="shared" si="31"/>
        <v>4597</v>
      </c>
      <c r="T120" s="534">
        <f t="shared" si="32"/>
        <v>0</v>
      </c>
      <c r="U120" s="535">
        <f>W120/L120</f>
        <v>11492.5</v>
      </c>
      <c r="V120" s="536">
        <f t="shared" si="23"/>
        <v>6895.5</v>
      </c>
      <c r="W120" s="537">
        <v>4597</v>
      </c>
      <c r="X120" s="586">
        <f t="shared" si="25"/>
        <v>0</v>
      </c>
      <c r="Y120" s="532">
        <f t="shared" si="19"/>
        <v>0</v>
      </c>
    </row>
    <row r="121" spans="1:368" x14ac:dyDescent="0.25">
      <c r="A121" s="333" t="s">
        <v>952</v>
      </c>
      <c r="B121" s="324" t="str">
        <f t="shared" si="28"/>
        <v>Kraemer Library &amp; Community Center</v>
      </c>
      <c r="C121" s="334" t="s">
        <v>953</v>
      </c>
      <c r="D121" s="335">
        <v>42</v>
      </c>
      <c r="E121" s="336">
        <v>2484</v>
      </c>
      <c r="F121" s="335">
        <v>1</v>
      </c>
      <c r="G121" s="335">
        <v>0</v>
      </c>
      <c r="H121" s="335" t="s">
        <v>954</v>
      </c>
      <c r="I121" s="335">
        <v>750</v>
      </c>
      <c r="J121" s="337" t="s">
        <v>955</v>
      </c>
      <c r="K121" s="329">
        <v>0.6</v>
      </c>
      <c r="L121" s="439">
        <f t="shared" si="16"/>
        <v>0.4</v>
      </c>
      <c r="M121" s="432">
        <v>7500</v>
      </c>
      <c r="N121" s="431">
        <v>5000</v>
      </c>
      <c r="O121" s="436">
        <f t="shared" si="17"/>
        <v>7500</v>
      </c>
      <c r="P121" s="330">
        <v>0</v>
      </c>
      <c r="Q121" s="331">
        <f t="shared" si="18"/>
        <v>7500</v>
      </c>
      <c r="R121" s="527">
        <v>17966.669999999998</v>
      </c>
      <c r="S121" s="435">
        <f t="shared" si="31"/>
        <v>7500</v>
      </c>
      <c r="T121" s="528">
        <f t="shared" si="32"/>
        <v>0</v>
      </c>
      <c r="U121" s="529">
        <f>W121/L121</f>
        <v>18750</v>
      </c>
      <c r="V121" s="530">
        <f t="shared" si="23"/>
        <v>11250</v>
      </c>
      <c r="W121" s="531">
        <v>7500</v>
      </c>
      <c r="X121" s="585">
        <f t="shared" si="25"/>
        <v>0</v>
      </c>
      <c r="Y121" s="532">
        <f t="shared" si="19"/>
        <v>0</v>
      </c>
    </row>
    <row r="122" spans="1:368" x14ac:dyDescent="0.25">
      <c r="A122" s="324" t="s">
        <v>956</v>
      </c>
      <c r="B122" s="333" t="str">
        <f t="shared" si="28"/>
        <v>La Valle Public Library</v>
      </c>
      <c r="C122" s="325" t="s">
        <v>957</v>
      </c>
      <c r="D122" s="326">
        <v>42</v>
      </c>
      <c r="E122" s="327">
        <v>1192</v>
      </c>
      <c r="F122" s="326">
        <v>1</v>
      </c>
      <c r="G122" s="326">
        <v>0</v>
      </c>
      <c r="H122" s="326" t="s">
        <v>954</v>
      </c>
      <c r="I122" s="326">
        <v>500</v>
      </c>
      <c r="J122" s="328" t="s">
        <v>958</v>
      </c>
      <c r="K122" s="338">
        <v>0.7</v>
      </c>
      <c r="L122" s="433">
        <f t="shared" si="16"/>
        <v>0.30000000000000004</v>
      </c>
      <c r="M122" s="441">
        <v>5000</v>
      </c>
      <c r="N122" s="440">
        <v>5000</v>
      </c>
      <c r="O122" s="430">
        <f t="shared" si="17"/>
        <v>5000</v>
      </c>
      <c r="P122" s="339">
        <v>0</v>
      </c>
      <c r="Q122" s="340">
        <f t="shared" si="18"/>
        <v>5000</v>
      </c>
      <c r="R122" s="533">
        <v>9582.23</v>
      </c>
      <c r="S122" s="429">
        <f t="shared" si="31"/>
        <v>5000</v>
      </c>
      <c r="T122" s="534">
        <f t="shared" si="32"/>
        <v>0</v>
      </c>
      <c r="U122" s="535">
        <f t="shared" si="22"/>
        <v>13688.9</v>
      </c>
      <c r="V122" s="536">
        <f t="shared" si="23"/>
        <v>9582.23</v>
      </c>
      <c r="W122" s="537">
        <f t="shared" si="24"/>
        <v>4106.67</v>
      </c>
      <c r="X122" s="586">
        <f t="shared" si="25"/>
        <v>893.32999999999993</v>
      </c>
      <c r="Y122" s="532">
        <f t="shared" si="19"/>
        <v>0</v>
      </c>
    </row>
    <row r="123" spans="1:368" x14ac:dyDescent="0.25">
      <c r="A123" s="333" t="s">
        <v>959</v>
      </c>
      <c r="B123" s="324" t="str">
        <f t="shared" si="28"/>
        <v>Lac Courte Oreilles Ojibwa College Community Library</v>
      </c>
      <c r="C123" s="334" t="s">
        <v>960</v>
      </c>
      <c r="D123" s="335">
        <v>42</v>
      </c>
      <c r="E123" s="336">
        <v>2772</v>
      </c>
      <c r="F123" s="335">
        <v>1</v>
      </c>
      <c r="G123" s="335">
        <v>0</v>
      </c>
      <c r="H123" s="335" t="s">
        <v>961</v>
      </c>
      <c r="I123" s="335">
        <v>750</v>
      </c>
      <c r="J123" s="337" t="s">
        <v>962</v>
      </c>
      <c r="K123" s="329">
        <v>0.7</v>
      </c>
      <c r="L123" s="439">
        <f t="shared" si="16"/>
        <v>0.30000000000000004</v>
      </c>
      <c r="M123" s="438">
        <v>7500</v>
      </c>
      <c r="N123" s="437">
        <v>7500</v>
      </c>
      <c r="O123" s="436">
        <f t="shared" si="17"/>
        <v>7500</v>
      </c>
      <c r="P123" s="330">
        <v>0</v>
      </c>
      <c r="Q123" s="331">
        <f t="shared" si="18"/>
        <v>7500</v>
      </c>
      <c r="R123" s="527">
        <v>9582.23</v>
      </c>
      <c r="S123" s="435">
        <f t="shared" si="31"/>
        <v>7500</v>
      </c>
      <c r="T123" s="528">
        <f t="shared" si="32"/>
        <v>0</v>
      </c>
      <c r="U123" s="529">
        <f t="shared" si="22"/>
        <v>13688.9</v>
      </c>
      <c r="V123" s="530">
        <f t="shared" si="23"/>
        <v>9582.23</v>
      </c>
      <c r="W123" s="531">
        <f t="shared" si="24"/>
        <v>4106.67</v>
      </c>
      <c r="X123" s="585">
        <f t="shared" si="25"/>
        <v>3393.33</v>
      </c>
      <c r="Y123" s="532">
        <f t="shared" si="19"/>
        <v>0</v>
      </c>
    </row>
    <row r="124" spans="1:368" x14ac:dyDescent="0.25">
      <c r="A124" s="324" t="s">
        <v>963</v>
      </c>
      <c r="B124" s="333" t="str">
        <f t="shared" si="28"/>
        <v>Lakes Country Public Library</v>
      </c>
      <c r="C124" s="325" t="s">
        <v>964</v>
      </c>
      <c r="D124" s="326">
        <v>43</v>
      </c>
      <c r="E124" s="327">
        <v>6287</v>
      </c>
      <c r="F124" s="326">
        <v>1</v>
      </c>
      <c r="G124" s="326">
        <v>0</v>
      </c>
      <c r="H124" s="326" t="s">
        <v>886</v>
      </c>
      <c r="I124" s="326">
        <v>1000</v>
      </c>
      <c r="J124" s="328" t="s">
        <v>965</v>
      </c>
      <c r="K124" s="338">
        <v>0.8</v>
      </c>
      <c r="L124" s="433">
        <f t="shared" si="16"/>
        <v>0.19999999999999996</v>
      </c>
      <c r="M124" s="432">
        <v>10000</v>
      </c>
      <c r="N124" s="431">
        <v>5000</v>
      </c>
      <c r="O124" s="430">
        <f t="shared" si="17"/>
        <v>10000</v>
      </c>
      <c r="P124" s="339">
        <v>0</v>
      </c>
      <c r="Q124" s="340">
        <f t="shared" si="18"/>
        <v>10000</v>
      </c>
      <c r="R124" s="533">
        <v>9582.23</v>
      </c>
      <c r="S124" s="429">
        <f t="shared" si="31"/>
        <v>9582.23</v>
      </c>
      <c r="T124" s="534">
        <f t="shared" si="32"/>
        <v>417.77000000000044</v>
      </c>
      <c r="U124" s="535">
        <f t="shared" si="22"/>
        <v>11977.787499999999</v>
      </c>
      <c r="V124" s="536">
        <f t="shared" si="23"/>
        <v>9582.23</v>
      </c>
      <c r="W124" s="537">
        <f t="shared" si="24"/>
        <v>2395.557499999999</v>
      </c>
      <c r="X124" s="586">
        <f t="shared" si="25"/>
        <v>7604.442500000001</v>
      </c>
      <c r="Y124" s="532">
        <f t="shared" si="19"/>
        <v>0</v>
      </c>
    </row>
    <row r="125" spans="1:368" x14ac:dyDescent="0.25">
      <c r="A125" s="333" t="s">
        <v>966</v>
      </c>
      <c r="B125" s="324" t="str">
        <f t="shared" si="28"/>
        <v>Lakeview Community Library</v>
      </c>
      <c r="C125" s="334" t="s">
        <v>967</v>
      </c>
      <c r="D125" s="335">
        <v>42</v>
      </c>
      <c r="E125" s="336">
        <v>5794</v>
      </c>
      <c r="F125" s="335">
        <v>1</v>
      </c>
      <c r="G125" s="335">
        <v>0</v>
      </c>
      <c r="H125" s="335" t="s">
        <v>772</v>
      </c>
      <c r="I125" s="335">
        <v>1000</v>
      </c>
      <c r="J125" s="337" t="s">
        <v>569</v>
      </c>
      <c r="K125" s="329">
        <v>0.6</v>
      </c>
      <c r="L125" s="439">
        <f t="shared" si="16"/>
        <v>0.4</v>
      </c>
      <c r="M125" s="432">
        <v>10000</v>
      </c>
      <c r="N125" s="431">
        <v>5000</v>
      </c>
      <c r="O125" s="436">
        <f t="shared" si="17"/>
        <v>10000</v>
      </c>
      <c r="P125" s="330">
        <v>0</v>
      </c>
      <c r="Q125" s="331">
        <f t="shared" si="18"/>
        <v>10000</v>
      </c>
      <c r="R125" s="527">
        <v>26590.68</v>
      </c>
      <c r="S125" s="435">
        <f t="shared" si="31"/>
        <v>10000</v>
      </c>
      <c r="T125" s="528">
        <f t="shared" si="32"/>
        <v>0</v>
      </c>
      <c r="U125" s="529">
        <f>W125/L125</f>
        <v>25000</v>
      </c>
      <c r="V125" s="530">
        <f t="shared" si="23"/>
        <v>15000</v>
      </c>
      <c r="W125" s="531">
        <v>10000</v>
      </c>
      <c r="X125" s="585">
        <f t="shared" si="25"/>
        <v>0</v>
      </c>
      <c r="Y125" s="532">
        <f t="shared" si="19"/>
        <v>0</v>
      </c>
    </row>
    <row r="126" spans="1:368" x14ac:dyDescent="0.25">
      <c r="A126" s="324" t="s">
        <v>968</v>
      </c>
      <c r="B126" s="333" t="str">
        <f t="shared" si="28"/>
        <v>Land O Lakes Public Library</v>
      </c>
      <c r="C126" s="325" t="s">
        <v>969</v>
      </c>
      <c r="D126" s="326">
        <v>43</v>
      </c>
      <c r="E126" s="327">
        <v>871</v>
      </c>
      <c r="F126" s="326">
        <v>1</v>
      </c>
      <c r="G126" s="326">
        <v>0</v>
      </c>
      <c r="H126" s="326" t="s">
        <v>712</v>
      </c>
      <c r="I126" s="326">
        <v>500</v>
      </c>
      <c r="J126" s="328" t="s">
        <v>970</v>
      </c>
      <c r="K126" s="338">
        <v>0.7</v>
      </c>
      <c r="L126" s="433">
        <f t="shared" si="16"/>
        <v>0.30000000000000004</v>
      </c>
      <c r="M126" s="441">
        <v>5000</v>
      </c>
      <c r="N126" s="440">
        <v>5000</v>
      </c>
      <c r="O126" s="430">
        <f t="shared" si="17"/>
        <v>5000</v>
      </c>
      <c r="P126" s="339">
        <v>0</v>
      </c>
      <c r="Q126" s="340">
        <f t="shared" si="18"/>
        <v>5000</v>
      </c>
      <c r="R126" s="533">
        <v>21991.21</v>
      </c>
      <c r="S126" s="429">
        <f t="shared" si="31"/>
        <v>5000</v>
      </c>
      <c r="T126" s="534">
        <f t="shared" si="32"/>
        <v>0</v>
      </c>
      <c r="U126" s="535">
        <f>W126/L126</f>
        <v>16666.666666666664</v>
      </c>
      <c r="V126" s="536">
        <f t="shared" si="23"/>
        <v>11666.666666666664</v>
      </c>
      <c r="W126" s="537">
        <v>5000</v>
      </c>
      <c r="X126" s="586">
        <f t="shared" si="25"/>
        <v>0</v>
      </c>
      <c r="Y126" s="532">
        <f t="shared" si="19"/>
        <v>0</v>
      </c>
    </row>
    <row r="127" spans="1:368" x14ac:dyDescent="0.25">
      <c r="A127" s="333" t="s">
        <v>971</v>
      </c>
      <c r="B127" s="324" t="str">
        <f t="shared" si="28"/>
        <v>Larsen Family Public Library</v>
      </c>
      <c r="C127" s="334" t="s">
        <v>972</v>
      </c>
      <c r="D127" s="335">
        <v>43</v>
      </c>
      <c r="E127" s="336">
        <v>8744</v>
      </c>
      <c r="F127" s="335">
        <v>1</v>
      </c>
      <c r="G127" s="335">
        <v>0</v>
      </c>
      <c r="H127" s="335" t="s">
        <v>894</v>
      </c>
      <c r="I127" s="335">
        <v>1000</v>
      </c>
      <c r="J127" s="337" t="s">
        <v>631</v>
      </c>
      <c r="K127" s="329">
        <v>0.8</v>
      </c>
      <c r="L127" s="439">
        <f t="shared" si="16"/>
        <v>0.19999999999999996</v>
      </c>
      <c r="M127" s="432">
        <v>10000</v>
      </c>
      <c r="N127" s="431">
        <v>5000</v>
      </c>
      <c r="O127" s="436">
        <f t="shared" si="17"/>
        <v>10000</v>
      </c>
      <c r="P127" s="330">
        <v>0</v>
      </c>
      <c r="Q127" s="331">
        <f t="shared" si="18"/>
        <v>10000</v>
      </c>
      <c r="R127" s="527">
        <v>14277.52</v>
      </c>
      <c r="S127" s="435">
        <f t="shared" si="31"/>
        <v>10000</v>
      </c>
      <c r="T127" s="528">
        <f t="shared" si="32"/>
        <v>0</v>
      </c>
      <c r="U127" s="529">
        <f t="shared" si="22"/>
        <v>17846.899999999998</v>
      </c>
      <c r="V127" s="530">
        <f t="shared" si="23"/>
        <v>14277.519999999999</v>
      </c>
      <c r="W127" s="531">
        <f t="shared" si="24"/>
        <v>3569.3799999999987</v>
      </c>
      <c r="X127" s="585">
        <f t="shared" si="25"/>
        <v>6430.6200000000008</v>
      </c>
      <c r="Y127" s="532">
        <f t="shared" si="19"/>
        <v>0</v>
      </c>
    </row>
    <row r="128" spans="1:368" x14ac:dyDescent="0.25">
      <c r="A128" s="324" t="s">
        <v>973</v>
      </c>
      <c r="B128" s="333" t="str">
        <f t="shared" si="28"/>
        <v>Lawton Memorial Library</v>
      </c>
      <c r="C128" s="325" t="s">
        <v>974</v>
      </c>
      <c r="D128" s="326">
        <v>43</v>
      </c>
      <c r="E128" s="327">
        <v>2415</v>
      </c>
      <c r="F128" s="326">
        <v>1</v>
      </c>
      <c r="G128" s="326">
        <v>0</v>
      </c>
      <c r="H128" s="326" t="s">
        <v>705</v>
      </c>
      <c r="I128" s="326">
        <v>750</v>
      </c>
      <c r="J128" s="328" t="s">
        <v>975</v>
      </c>
      <c r="K128" s="338">
        <v>0.8</v>
      </c>
      <c r="L128" s="433">
        <f t="shared" si="16"/>
        <v>0.19999999999999996</v>
      </c>
      <c r="M128" s="432">
        <v>7500</v>
      </c>
      <c r="N128" s="431">
        <v>5000</v>
      </c>
      <c r="O128" s="430">
        <f t="shared" si="17"/>
        <v>7500</v>
      </c>
      <c r="P128" s="339">
        <v>202</v>
      </c>
      <c r="Q128" s="340">
        <f t="shared" si="18"/>
        <v>7298</v>
      </c>
      <c r="R128" s="533">
        <v>9582.23</v>
      </c>
      <c r="S128" s="429">
        <f t="shared" si="31"/>
        <v>7298</v>
      </c>
      <c r="T128" s="534">
        <f t="shared" si="32"/>
        <v>0</v>
      </c>
      <c r="U128" s="535">
        <f t="shared" si="22"/>
        <v>11977.787499999999</v>
      </c>
      <c r="V128" s="536">
        <f t="shared" si="23"/>
        <v>9582.23</v>
      </c>
      <c r="W128" s="537">
        <f t="shared" si="24"/>
        <v>2395.557499999999</v>
      </c>
      <c r="X128" s="586">
        <f t="shared" si="25"/>
        <v>4902.442500000001</v>
      </c>
      <c r="Y128" s="532">
        <f t="shared" si="19"/>
        <v>0</v>
      </c>
    </row>
    <row r="129" spans="1:368" x14ac:dyDescent="0.25">
      <c r="A129" s="333" t="s">
        <v>976</v>
      </c>
      <c r="B129" s="324" t="str">
        <f t="shared" si="28"/>
        <v>Legion Memorial Library</v>
      </c>
      <c r="C129" s="334" t="s">
        <v>977</v>
      </c>
      <c r="D129" s="335">
        <v>43</v>
      </c>
      <c r="E129" s="336">
        <v>2676</v>
      </c>
      <c r="F129" s="335">
        <v>1</v>
      </c>
      <c r="G129" s="335">
        <v>0</v>
      </c>
      <c r="H129" s="335" t="s">
        <v>691</v>
      </c>
      <c r="I129" s="335">
        <v>750</v>
      </c>
      <c r="J129" s="337" t="s">
        <v>510</v>
      </c>
      <c r="K129" s="329">
        <v>0.8</v>
      </c>
      <c r="L129" s="439">
        <f t="shared" si="16"/>
        <v>0.19999999999999996</v>
      </c>
      <c r="M129" s="432">
        <v>7500</v>
      </c>
      <c r="N129" s="431">
        <v>5000</v>
      </c>
      <c r="O129" s="436">
        <f t="shared" si="17"/>
        <v>7500</v>
      </c>
      <c r="P129" s="330">
        <v>0</v>
      </c>
      <c r="Q129" s="331">
        <f t="shared" si="18"/>
        <v>7500</v>
      </c>
      <c r="R129" s="527">
        <v>9582.23</v>
      </c>
      <c r="S129" s="435">
        <f t="shared" si="31"/>
        <v>7500</v>
      </c>
      <c r="T129" s="528">
        <f t="shared" si="32"/>
        <v>0</v>
      </c>
      <c r="U129" s="529">
        <f t="shared" si="22"/>
        <v>11977.787499999999</v>
      </c>
      <c r="V129" s="530">
        <f t="shared" si="23"/>
        <v>9582.23</v>
      </c>
      <c r="W129" s="531">
        <f t="shared" si="24"/>
        <v>2395.557499999999</v>
      </c>
      <c r="X129" s="585">
        <f t="shared" si="25"/>
        <v>5104.442500000001</v>
      </c>
      <c r="Y129" s="532">
        <f t="shared" si="19"/>
        <v>0</v>
      </c>
    </row>
    <row r="130" spans="1:368" x14ac:dyDescent="0.25">
      <c r="A130" s="324" t="s">
        <v>978</v>
      </c>
      <c r="B130" s="333" t="str">
        <f t="shared" si="28"/>
        <v>Lena Public Library</v>
      </c>
      <c r="C130" s="325" t="s">
        <v>979</v>
      </c>
      <c r="D130" s="326">
        <v>42</v>
      </c>
      <c r="E130" s="327">
        <v>3321</v>
      </c>
      <c r="F130" s="326">
        <v>1</v>
      </c>
      <c r="G130" s="326">
        <v>0</v>
      </c>
      <c r="H130" s="326" t="s">
        <v>886</v>
      </c>
      <c r="I130" s="326">
        <v>750</v>
      </c>
      <c r="J130" s="328" t="s">
        <v>495</v>
      </c>
      <c r="K130" s="338">
        <v>0.7</v>
      </c>
      <c r="L130" s="433">
        <f t="shared" si="16"/>
        <v>0.30000000000000004</v>
      </c>
      <c r="M130" s="432">
        <v>7500</v>
      </c>
      <c r="N130" s="431">
        <v>5000</v>
      </c>
      <c r="O130" s="430">
        <f t="shared" si="17"/>
        <v>7500</v>
      </c>
      <c r="P130" s="339">
        <v>0</v>
      </c>
      <c r="Q130" s="340">
        <f t="shared" si="18"/>
        <v>7500</v>
      </c>
      <c r="R130" s="533">
        <v>9582.23</v>
      </c>
      <c r="S130" s="429">
        <f t="shared" si="31"/>
        <v>7500</v>
      </c>
      <c r="T130" s="534">
        <f t="shared" si="32"/>
        <v>0</v>
      </c>
      <c r="U130" s="535">
        <f t="shared" si="22"/>
        <v>13688.9</v>
      </c>
      <c r="V130" s="536">
        <f t="shared" si="23"/>
        <v>9582.23</v>
      </c>
      <c r="W130" s="537">
        <f t="shared" si="24"/>
        <v>4106.67</v>
      </c>
      <c r="X130" s="586">
        <f t="shared" si="25"/>
        <v>3393.33</v>
      </c>
      <c r="Y130" s="532">
        <f t="shared" si="19"/>
        <v>0</v>
      </c>
    </row>
    <row r="131" spans="1:368" x14ac:dyDescent="0.25">
      <c r="A131" s="333" t="s">
        <v>980</v>
      </c>
      <c r="B131" s="324" t="str">
        <f t="shared" si="28"/>
        <v>Leon-Saxeville Township Library</v>
      </c>
      <c r="C131" s="334" t="s">
        <v>981</v>
      </c>
      <c r="D131" s="335">
        <v>42</v>
      </c>
      <c r="E131" s="336">
        <v>2774</v>
      </c>
      <c r="F131" s="335">
        <v>1</v>
      </c>
      <c r="G131" s="335">
        <v>0</v>
      </c>
      <c r="H131" s="335" t="s">
        <v>793</v>
      </c>
      <c r="I131" s="335">
        <v>750</v>
      </c>
      <c r="J131" s="337" t="s">
        <v>982</v>
      </c>
      <c r="K131" s="329">
        <v>0.6</v>
      </c>
      <c r="L131" s="439">
        <f t="shared" ref="L131:L194" si="33">1-K131</f>
        <v>0.4</v>
      </c>
      <c r="M131" s="432">
        <v>7500</v>
      </c>
      <c r="N131" s="431">
        <v>5000</v>
      </c>
      <c r="O131" s="436">
        <f t="shared" ref="O131:O194" si="34">MAX(M131,N131)</f>
        <v>7500</v>
      </c>
      <c r="P131" s="330">
        <v>0</v>
      </c>
      <c r="Q131" s="331">
        <f t="shared" ref="Q131:Q194" si="35">O131-P131</f>
        <v>7500</v>
      </c>
      <c r="R131" s="527">
        <v>9582.23</v>
      </c>
      <c r="S131" s="435">
        <f t="shared" si="31"/>
        <v>7500</v>
      </c>
      <c r="T131" s="528">
        <f t="shared" si="32"/>
        <v>0</v>
      </c>
      <c r="U131" s="529">
        <f t="shared" si="22"/>
        <v>15970.383333333333</v>
      </c>
      <c r="V131" s="530">
        <f t="shared" si="23"/>
        <v>9582.23</v>
      </c>
      <c r="W131" s="531">
        <f t="shared" si="24"/>
        <v>6388.1533333333336</v>
      </c>
      <c r="X131" s="585">
        <f t="shared" si="25"/>
        <v>1111.8466666666664</v>
      </c>
      <c r="Y131" s="532">
        <f t="shared" si="19"/>
        <v>0</v>
      </c>
    </row>
    <row r="132" spans="1:368" x14ac:dyDescent="0.25">
      <c r="A132" s="324" t="s">
        <v>983</v>
      </c>
      <c r="B132" s="333" t="str">
        <f t="shared" si="28"/>
        <v>Lester Public Library Of Arpin</v>
      </c>
      <c r="C132" s="325" t="s">
        <v>984</v>
      </c>
      <c r="D132" s="326">
        <v>42</v>
      </c>
      <c r="E132" s="327">
        <v>1458</v>
      </c>
      <c r="F132" s="326">
        <v>1</v>
      </c>
      <c r="G132" s="326">
        <v>0</v>
      </c>
      <c r="H132" s="326" t="s">
        <v>985</v>
      </c>
      <c r="I132" s="326">
        <v>500</v>
      </c>
      <c r="J132" s="328" t="s">
        <v>986</v>
      </c>
      <c r="K132" s="338">
        <v>0.6</v>
      </c>
      <c r="L132" s="433">
        <f t="shared" si="33"/>
        <v>0.4</v>
      </c>
      <c r="M132" s="441">
        <v>5000</v>
      </c>
      <c r="N132" s="440">
        <v>5000</v>
      </c>
      <c r="O132" s="430">
        <f t="shared" si="34"/>
        <v>5000</v>
      </c>
      <c r="P132" s="339">
        <v>0</v>
      </c>
      <c r="Q132" s="340">
        <f t="shared" si="35"/>
        <v>5000</v>
      </c>
      <c r="R132" s="533">
        <v>9582.23</v>
      </c>
      <c r="S132" s="429">
        <f t="shared" si="31"/>
        <v>5000</v>
      </c>
      <c r="T132" s="534">
        <f t="shared" si="32"/>
        <v>0</v>
      </c>
      <c r="U132" s="535">
        <f>W132/L132</f>
        <v>12500</v>
      </c>
      <c r="V132" s="536">
        <f t="shared" si="23"/>
        <v>7500</v>
      </c>
      <c r="W132" s="537">
        <v>5000</v>
      </c>
      <c r="X132" s="586">
        <f t="shared" si="25"/>
        <v>0</v>
      </c>
      <c r="Y132" s="532">
        <f t="shared" ref="Y132:Y195" si="36">U132-V132-W132</f>
        <v>0</v>
      </c>
    </row>
    <row r="133" spans="1:368" x14ac:dyDescent="0.25">
      <c r="A133" s="333" t="s">
        <v>987</v>
      </c>
      <c r="B133" s="324" t="str">
        <f t="shared" si="28"/>
        <v>Lester Public Library Of Rome</v>
      </c>
      <c r="C133" s="334" t="s">
        <v>988</v>
      </c>
      <c r="D133" s="335">
        <v>42</v>
      </c>
      <c r="E133" s="336">
        <v>2761</v>
      </c>
      <c r="F133" s="335">
        <v>1</v>
      </c>
      <c r="G133" s="335">
        <v>0</v>
      </c>
      <c r="H133" s="335" t="s">
        <v>664</v>
      </c>
      <c r="I133" s="335">
        <v>750</v>
      </c>
      <c r="J133" s="337" t="s">
        <v>526</v>
      </c>
      <c r="K133" s="329">
        <v>0.7</v>
      </c>
      <c r="L133" s="439">
        <f t="shared" si="33"/>
        <v>0.30000000000000004</v>
      </c>
      <c r="M133" s="438">
        <v>7500</v>
      </c>
      <c r="N133" s="437">
        <v>7500</v>
      </c>
      <c r="O133" s="436">
        <f t="shared" si="34"/>
        <v>7500</v>
      </c>
      <c r="P133" s="330">
        <v>0</v>
      </c>
      <c r="Q133" s="331">
        <f t="shared" si="35"/>
        <v>7500</v>
      </c>
      <c r="R133" s="527">
        <v>9582.23</v>
      </c>
      <c r="S133" s="435">
        <f t="shared" si="31"/>
        <v>7500</v>
      </c>
      <c r="T133" s="528">
        <f t="shared" si="32"/>
        <v>0</v>
      </c>
      <c r="U133" s="529">
        <f t="shared" si="22"/>
        <v>13688.9</v>
      </c>
      <c r="V133" s="530">
        <f t="shared" si="23"/>
        <v>9582.23</v>
      </c>
      <c r="W133" s="531">
        <f t="shared" ref="W133:W193" si="37">U133*L133</f>
        <v>4106.67</v>
      </c>
      <c r="X133" s="585">
        <f t="shared" si="25"/>
        <v>3393.33</v>
      </c>
      <c r="Y133" s="532">
        <f t="shared" si="36"/>
        <v>0</v>
      </c>
    </row>
    <row r="134" spans="1:368" x14ac:dyDescent="0.25">
      <c r="A134" s="324" t="s">
        <v>989</v>
      </c>
      <c r="B134" s="333" t="str">
        <f t="shared" si="28"/>
        <v>Lester Public Library Of Vesper</v>
      </c>
      <c r="C134" s="325" t="s">
        <v>990</v>
      </c>
      <c r="D134" s="326">
        <v>42</v>
      </c>
      <c r="E134" s="327">
        <v>965</v>
      </c>
      <c r="F134" s="326">
        <v>1</v>
      </c>
      <c r="G134" s="326">
        <v>0</v>
      </c>
      <c r="H134" s="326" t="s">
        <v>985</v>
      </c>
      <c r="I134" s="326">
        <v>500</v>
      </c>
      <c r="J134" s="328" t="s">
        <v>991</v>
      </c>
      <c r="K134" s="338">
        <v>0.7</v>
      </c>
      <c r="L134" s="433">
        <f t="shared" si="33"/>
        <v>0.30000000000000004</v>
      </c>
      <c r="M134" s="441">
        <v>5000</v>
      </c>
      <c r="N134" s="440">
        <v>5000</v>
      </c>
      <c r="O134" s="430">
        <f t="shared" si="34"/>
        <v>5000</v>
      </c>
      <c r="P134" s="339">
        <v>0</v>
      </c>
      <c r="Q134" s="340">
        <f t="shared" si="35"/>
        <v>5000</v>
      </c>
      <c r="R134" s="533" t="s">
        <v>1342</v>
      </c>
      <c r="S134" s="429" t="s">
        <v>1342</v>
      </c>
      <c r="T134" s="534" t="s">
        <v>1342</v>
      </c>
      <c r="U134" s="535" t="s">
        <v>1342</v>
      </c>
      <c r="V134" s="536" t="s">
        <v>1342</v>
      </c>
      <c r="W134" s="537" t="s">
        <v>1342</v>
      </c>
      <c r="X134" s="586" t="s">
        <v>1342</v>
      </c>
      <c r="Y134" s="532" t="e">
        <f t="shared" si="36"/>
        <v>#VALUE!</v>
      </c>
    </row>
    <row r="135" spans="1:368" x14ac:dyDescent="0.25">
      <c r="A135" s="333" t="s">
        <v>992</v>
      </c>
      <c r="B135" s="324" t="str">
        <f t="shared" si="28"/>
        <v>Lettie W. Jensen Public Library</v>
      </c>
      <c r="C135" s="334" t="s">
        <v>993</v>
      </c>
      <c r="D135" s="335">
        <v>42</v>
      </c>
      <c r="E135" s="336">
        <v>1047</v>
      </c>
      <c r="F135" s="335">
        <v>1</v>
      </c>
      <c r="G135" s="335">
        <v>0</v>
      </c>
      <c r="H135" s="335" t="s">
        <v>994</v>
      </c>
      <c r="I135" s="335">
        <v>500</v>
      </c>
      <c r="J135" s="337" t="s">
        <v>995</v>
      </c>
      <c r="K135" s="329">
        <v>0.6</v>
      </c>
      <c r="L135" s="439">
        <f t="shared" si="33"/>
        <v>0.4</v>
      </c>
      <c r="M135" s="438">
        <v>5000</v>
      </c>
      <c r="N135" s="437">
        <v>5000</v>
      </c>
      <c r="O135" s="436">
        <f t="shared" si="34"/>
        <v>5000</v>
      </c>
      <c r="P135" s="330">
        <v>0</v>
      </c>
      <c r="Q135" s="331">
        <f t="shared" si="35"/>
        <v>5000</v>
      </c>
      <c r="R135" s="527" t="s">
        <v>1342</v>
      </c>
      <c r="S135" s="435" t="s">
        <v>1342</v>
      </c>
      <c r="T135" s="528" t="s">
        <v>1342</v>
      </c>
      <c r="U135" s="529" t="s">
        <v>1342</v>
      </c>
      <c r="V135" s="530" t="s">
        <v>1342</v>
      </c>
      <c r="W135" s="531" t="s">
        <v>1342</v>
      </c>
      <c r="X135" s="585" t="s">
        <v>1342</v>
      </c>
      <c r="Y135" s="532" t="e">
        <f t="shared" si="36"/>
        <v>#VALUE!</v>
      </c>
    </row>
    <row r="136" spans="1:368" x14ac:dyDescent="0.25">
      <c r="A136" s="324" t="s">
        <v>996</v>
      </c>
      <c r="B136" s="333" t="str">
        <f t="shared" si="28"/>
        <v>Lomira Quadgraphics Community Library</v>
      </c>
      <c r="C136" s="325" t="s">
        <v>997</v>
      </c>
      <c r="D136" s="326">
        <v>42</v>
      </c>
      <c r="E136" s="327">
        <v>3132</v>
      </c>
      <c r="F136" s="326">
        <v>1</v>
      </c>
      <c r="G136" s="326">
        <v>0</v>
      </c>
      <c r="H136" s="326" t="s">
        <v>750</v>
      </c>
      <c r="I136" s="326">
        <v>750</v>
      </c>
      <c r="J136" s="328" t="s">
        <v>498</v>
      </c>
      <c r="K136" s="338">
        <v>0.6</v>
      </c>
      <c r="L136" s="433">
        <f t="shared" si="33"/>
        <v>0.4</v>
      </c>
      <c r="M136" s="441">
        <v>7500</v>
      </c>
      <c r="N136" s="440">
        <v>7500</v>
      </c>
      <c r="O136" s="430">
        <f t="shared" si="34"/>
        <v>7500</v>
      </c>
      <c r="P136" s="339">
        <v>0</v>
      </c>
      <c r="Q136" s="340">
        <f t="shared" si="35"/>
        <v>7500</v>
      </c>
      <c r="R136" s="533">
        <v>14373.34</v>
      </c>
      <c r="S136" s="429">
        <f t="shared" ref="S136:S141" si="38">MIN(Q136,R136)</f>
        <v>7500</v>
      </c>
      <c r="T136" s="534">
        <f t="shared" ref="T136:T141" si="39">Q136-S136</f>
        <v>0</v>
      </c>
      <c r="U136" s="535">
        <f>W136/L136</f>
        <v>18750</v>
      </c>
      <c r="V136" s="536">
        <f t="shared" ref="V136:V199" si="40">U136*K136</f>
        <v>11250</v>
      </c>
      <c r="W136" s="537">
        <v>7500</v>
      </c>
      <c r="X136" s="586">
        <f t="shared" ref="X136:X199" si="41">Q136-W136</f>
        <v>0</v>
      </c>
      <c r="Y136" s="532">
        <f t="shared" si="36"/>
        <v>0</v>
      </c>
    </row>
    <row r="137" spans="1:368" x14ac:dyDescent="0.25">
      <c r="A137" s="333" t="s">
        <v>998</v>
      </c>
      <c r="B137" s="324" t="str">
        <f t="shared" si="28"/>
        <v>Lone Rock Community Library</v>
      </c>
      <c r="C137" s="334" t="s">
        <v>999</v>
      </c>
      <c r="D137" s="335">
        <v>43</v>
      </c>
      <c r="E137" s="336">
        <v>1042</v>
      </c>
      <c r="F137" s="335">
        <v>1</v>
      </c>
      <c r="G137" s="335">
        <v>0</v>
      </c>
      <c r="H137" s="335" t="s">
        <v>1000</v>
      </c>
      <c r="I137" s="335">
        <v>500</v>
      </c>
      <c r="J137" s="337" t="s">
        <v>1001</v>
      </c>
      <c r="K137" s="329">
        <v>0.6</v>
      </c>
      <c r="L137" s="439">
        <f t="shared" si="33"/>
        <v>0.4</v>
      </c>
      <c r="M137" s="438">
        <v>5000</v>
      </c>
      <c r="N137" s="437">
        <v>5000</v>
      </c>
      <c r="O137" s="436">
        <f t="shared" si="34"/>
        <v>5000</v>
      </c>
      <c r="P137" s="330">
        <v>0</v>
      </c>
      <c r="Q137" s="331">
        <f t="shared" si="35"/>
        <v>5000</v>
      </c>
      <c r="R137" s="527">
        <v>9582.23</v>
      </c>
      <c r="S137" s="435">
        <f t="shared" si="38"/>
        <v>5000</v>
      </c>
      <c r="T137" s="528">
        <f t="shared" si="39"/>
        <v>0</v>
      </c>
      <c r="U137" s="529">
        <f>W137/L137</f>
        <v>12500</v>
      </c>
      <c r="V137" s="530">
        <f t="shared" si="40"/>
        <v>7500</v>
      </c>
      <c r="W137" s="531">
        <v>5000</v>
      </c>
      <c r="X137" s="585">
        <f t="shared" si="41"/>
        <v>0</v>
      </c>
      <c r="Y137" s="532">
        <f t="shared" si="36"/>
        <v>0</v>
      </c>
    </row>
    <row r="138" spans="1:368" x14ac:dyDescent="0.25">
      <c r="A138" s="324" t="s">
        <v>1002</v>
      </c>
      <c r="B138" s="333" t="str">
        <f t="shared" si="28"/>
        <v>Lowell Public Library</v>
      </c>
      <c r="C138" s="325" t="s">
        <v>1003</v>
      </c>
      <c r="D138" s="326">
        <v>42</v>
      </c>
      <c r="E138" s="327">
        <v>521</v>
      </c>
      <c r="F138" s="326">
        <v>1</v>
      </c>
      <c r="G138" s="326">
        <v>0</v>
      </c>
      <c r="H138" s="326" t="s">
        <v>750</v>
      </c>
      <c r="I138" s="326">
        <v>500</v>
      </c>
      <c r="J138" s="328" t="s">
        <v>1004</v>
      </c>
      <c r="K138" s="338">
        <v>0.7</v>
      </c>
      <c r="L138" s="433">
        <f t="shared" si="33"/>
        <v>0.30000000000000004</v>
      </c>
      <c r="M138" s="441">
        <v>5000</v>
      </c>
      <c r="N138" s="440">
        <v>5000</v>
      </c>
      <c r="O138" s="430">
        <f t="shared" si="34"/>
        <v>5000</v>
      </c>
      <c r="P138" s="339">
        <v>0</v>
      </c>
      <c r="Q138" s="340">
        <f t="shared" si="35"/>
        <v>5000</v>
      </c>
      <c r="R138" s="533">
        <v>9582.23</v>
      </c>
      <c r="S138" s="429">
        <f t="shared" si="38"/>
        <v>5000</v>
      </c>
      <c r="T138" s="534">
        <f t="shared" si="39"/>
        <v>0</v>
      </c>
      <c r="U138" s="535">
        <f t="shared" ref="U138:U199" si="42">R138/K138</f>
        <v>13688.9</v>
      </c>
      <c r="V138" s="536">
        <f t="shared" si="40"/>
        <v>9582.23</v>
      </c>
      <c r="W138" s="537">
        <f t="shared" si="37"/>
        <v>4106.67</v>
      </c>
      <c r="X138" s="586">
        <f t="shared" si="41"/>
        <v>893.32999999999993</v>
      </c>
      <c r="Y138" s="532">
        <f t="shared" si="36"/>
        <v>0</v>
      </c>
    </row>
    <row r="139" spans="1:368" x14ac:dyDescent="0.25">
      <c r="A139" s="333" t="s">
        <v>1005</v>
      </c>
      <c r="B139" s="324" t="str">
        <f t="shared" si="28"/>
        <v>Loyal Public Library</v>
      </c>
      <c r="C139" s="334" t="s">
        <v>1006</v>
      </c>
      <c r="D139" s="335">
        <v>43</v>
      </c>
      <c r="E139" s="336">
        <v>2551</v>
      </c>
      <c r="F139" s="335">
        <v>1</v>
      </c>
      <c r="G139" s="335">
        <v>0</v>
      </c>
      <c r="H139" s="335" t="s">
        <v>814</v>
      </c>
      <c r="I139" s="335">
        <v>750</v>
      </c>
      <c r="J139" s="337" t="s">
        <v>499</v>
      </c>
      <c r="K139" s="329">
        <v>0.7</v>
      </c>
      <c r="L139" s="439">
        <f t="shared" si="33"/>
        <v>0.30000000000000004</v>
      </c>
      <c r="M139" s="432">
        <v>7500</v>
      </c>
      <c r="N139" s="431">
        <v>5000</v>
      </c>
      <c r="O139" s="436">
        <f t="shared" si="34"/>
        <v>7500</v>
      </c>
      <c r="P139" s="330">
        <v>0</v>
      </c>
      <c r="Q139" s="331">
        <f t="shared" si="35"/>
        <v>7500</v>
      </c>
      <c r="R139" s="527">
        <v>15810.67</v>
      </c>
      <c r="S139" s="435">
        <f t="shared" si="38"/>
        <v>7500</v>
      </c>
      <c r="T139" s="528">
        <f t="shared" si="39"/>
        <v>0</v>
      </c>
      <c r="U139" s="529">
        <f t="shared" si="42"/>
        <v>22586.67142857143</v>
      </c>
      <c r="V139" s="530">
        <f t="shared" si="40"/>
        <v>15810.67</v>
      </c>
      <c r="W139" s="531">
        <f t="shared" si="37"/>
        <v>6776.0014285714296</v>
      </c>
      <c r="X139" s="585">
        <f t="shared" si="41"/>
        <v>723.99857142857036</v>
      </c>
      <c r="Y139" s="532">
        <f t="shared" si="36"/>
        <v>0</v>
      </c>
    </row>
    <row r="140" spans="1:368" x14ac:dyDescent="0.25">
      <c r="A140" s="324" t="s">
        <v>1007</v>
      </c>
      <c r="B140" s="333" t="str">
        <f t="shared" si="28"/>
        <v>Luck Public Library</v>
      </c>
      <c r="C140" s="325" t="s">
        <v>1008</v>
      </c>
      <c r="D140" s="326">
        <v>43</v>
      </c>
      <c r="E140" s="327">
        <v>4626</v>
      </c>
      <c r="F140" s="326">
        <v>1</v>
      </c>
      <c r="G140" s="326">
        <v>0</v>
      </c>
      <c r="H140" s="326" t="s">
        <v>695</v>
      </c>
      <c r="I140" s="326">
        <v>750</v>
      </c>
      <c r="J140" s="328" t="s">
        <v>500</v>
      </c>
      <c r="K140" s="338">
        <v>0.7</v>
      </c>
      <c r="L140" s="433">
        <f t="shared" si="33"/>
        <v>0.30000000000000004</v>
      </c>
      <c r="M140" s="432">
        <v>7500</v>
      </c>
      <c r="N140" s="431">
        <v>5000</v>
      </c>
      <c r="O140" s="430">
        <f t="shared" si="34"/>
        <v>7500</v>
      </c>
      <c r="P140" s="339">
        <v>0</v>
      </c>
      <c r="Q140" s="340">
        <f t="shared" si="35"/>
        <v>7500</v>
      </c>
      <c r="R140" s="533">
        <v>9582.23</v>
      </c>
      <c r="S140" s="429">
        <f t="shared" si="38"/>
        <v>7500</v>
      </c>
      <c r="T140" s="534">
        <f t="shared" si="39"/>
        <v>0</v>
      </c>
      <c r="U140" s="535">
        <f t="shared" si="42"/>
        <v>13688.9</v>
      </c>
      <c r="V140" s="536">
        <f t="shared" si="40"/>
        <v>9582.23</v>
      </c>
      <c r="W140" s="537">
        <f t="shared" si="37"/>
        <v>4106.67</v>
      </c>
      <c r="X140" s="586">
        <f t="shared" si="41"/>
        <v>3393.33</v>
      </c>
      <c r="Y140" s="532">
        <f t="shared" si="36"/>
        <v>0</v>
      </c>
    </row>
    <row r="141" spans="1:368" x14ac:dyDescent="0.25">
      <c r="A141" s="333" t="s">
        <v>1009</v>
      </c>
      <c r="B141" s="324" t="str">
        <f t="shared" si="28"/>
        <v>Madeline Island Public Library</v>
      </c>
      <c r="C141" s="334" t="s">
        <v>1010</v>
      </c>
      <c r="D141" s="335">
        <v>43</v>
      </c>
      <c r="E141" s="336">
        <v>271</v>
      </c>
      <c r="F141" s="335">
        <v>1</v>
      </c>
      <c r="G141" s="335">
        <v>0</v>
      </c>
      <c r="H141" s="335" t="s">
        <v>691</v>
      </c>
      <c r="I141" s="335">
        <v>500</v>
      </c>
      <c r="J141" s="337" t="s">
        <v>1011</v>
      </c>
      <c r="K141" s="329">
        <v>0.85</v>
      </c>
      <c r="L141" s="439">
        <f t="shared" si="33"/>
        <v>0.15000000000000002</v>
      </c>
      <c r="M141" s="438">
        <v>5000</v>
      </c>
      <c r="N141" s="437">
        <v>5000</v>
      </c>
      <c r="O141" s="436">
        <f t="shared" si="34"/>
        <v>5000</v>
      </c>
      <c r="P141" s="330">
        <v>0</v>
      </c>
      <c r="Q141" s="331">
        <f t="shared" si="35"/>
        <v>5000</v>
      </c>
      <c r="R141" s="527">
        <v>10780</v>
      </c>
      <c r="S141" s="435">
        <f t="shared" si="38"/>
        <v>5000</v>
      </c>
      <c r="T141" s="528">
        <f t="shared" si="39"/>
        <v>0</v>
      </c>
      <c r="U141" s="529">
        <f t="shared" si="42"/>
        <v>12682.35294117647</v>
      </c>
      <c r="V141" s="530">
        <f t="shared" si="40"/>
        <v>10780</v>
      </c>
      <c r="W141" s="531">
        <f t="shared" si="37"/>
        <v>1902.3529411764707</v>
      </c>
      <c r="X141" s="585">
        <f t="shared" si="41"/>
        <v>3097.6470588235293</v>
      </c>
      <c r="Y141" s="532">
        <f t="shared" si="36"/>
        <v>0</v>
      </c>
    </row>
    <row r="142" spans="1:368" s="343" customFormat="1" x14ac:dyDescent="0.25">
      <c r="A142" s="324" t="s">
        <v>1383</v>
      </c>
      <c r="B142" s="333" t="str">
        <f t="shared" si="28"/>
        <v>Marathon City Branch Library (Marathon County Public Library)</v>
      </c>
      <c r="C142" s="325"/>
      <c r="D142" s="326"/>
      <c r="E142" s="327"/>
      <c r="F142" s="326"/>
      <c r="G142" s="326"/>
      <c r="H142" s="326"/>
      <c r="I142" s="326"/>
      <c r="J142" s="328"/>
      <c r="K142" s="338">
        <v>0.5</v>
      </c>
      <c r="L142" s="433">
        <f t="shared" si="33"/>
        <v>0.5</v>
      </c>
      <c r="M142" s="441" t="s">
        <v>1352</v>
      </c>
      <c r="N142" s="440">
        <v>5000</v>
      </c>
      <c r="O142" s="430">
        <f t="shared" si="34"/>
        <v>5000</v>
      </c>
      <c r="P142" s="339">
        <v>0</v>
      </c>
      <c r="Q142" s="340">
        <f t="shared" si="35"/>
        <v>5000</v>
      </c>
      <c r="R142" s="533" t="s">
        <v>1342</v>
      </c>
      <c r="S142" s="429" t="s">
        <v>1342</v>
      </c>
      <c r="T142" s="534" t="s">
        <v>1342</v>
      </c>
      <c r="U142" s="535" t="s">
        <v>1342</v>
      </c>
      <c r="V142" s="536" t="s">
        <v>1342</v>
      </c>
      <c r="W142" s="537" t="s">
        <v>1342</v>
      </c>
      <c r="X142" s="586" t="s">
        <v>1342</v>
      </c>
      <c r="Y142" s="532" t="e">
        <f t="shared" si="36"/>
        <v>#VALUE!</v>
      </c>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9"/>
      <c r="DG142" s="19"/>
      <c r="DH142" s="19"/>
      <c r="DI142" s="19"/>
      <c r="DJ142" s="19"/>
      <c r="DK142" s="19"/>
      <c r="DL142" s="19"/>
      <c r="DM142" s="19"/>
      <c r="DN142" s="19"/>
      <c r="DO142" s="19"/>
      <c r="DP142" s="19"/>
      <c r="DQ142" s="19"/>
      <c r="DR142" s="19"/>
      <c r="DS142" s="19"/>
      <c r="DT142" s="19"/>
      <c r="DU142" s="19"/>
      <c r="DV142" s="19"/>
      <c r="DW142" s="19"/>
      <c r="DX142" s="19"/>
      <c r="DY142" s="19"/>
      <c r="DZ142" s="19"/>
      <c r="EA142" s="19"/>
      <c r="EB142" s="19"/>
      <c r="EC142" s="19"/>
      <c r="ED142" s="19"/>
      <c r="EE142" s="19"/>
      <c r="EF142" s="19"/>
      <c r="EG142" s="19"/>
      <c r="EH142" s="19"/>
      <c r="EI142" s="19"/>
      <c r="EJ142" s="19"/>
      <c r="EK142" s="19"/>
      <c r="EL142" s="19"/>
      <c r="EM142" s="19"/>
      <c r="EN142" s="19"/>
      <c r="EO142" s="19"/>
      <c r="EP142" s="19"/>
      <c r="EQ142" s="19"/>
      <c r="ER142" s="19"/>
      <c r="ES142" s="19"/>
      <c r="ET142" s="19"/>
      <c r="EU142" s="19"/>
      <c r="EV142" s="19"/>
      <c r="EW142" s="19"/>
      <c r="EX142" s="19"/>
      <c r="EY142" s="19"/>
      <c r="EZ142" s="19"/>
      <c r="FA142" s="19"/>
      <c r="FB142" s="19"/>
      <c r="FC142" s="19"/>
      <c r="FD142" s="19"/>
      <c r="FE142" s="19"/>
      <c r="FF142" s="19"/>
      <c r="FG142" s="19"/>
      <c r="FH142" s="19"/>
      <c r="FI142" s="19"/>
      <c r="FJ142" s="19"/>
      <c r="FK142" s="19"/>
      <c r="FL142" s="19"/>
      <c r="FM142" s="19"/>
      <c r="FN142" s="19"/>
      <c r="FO142" s="19"/>
      <c r="FP142" s="19"/>
      <c r="FQ142" s="19"/>
      <c r="FR142" s="19"/>
      <c r="FS142" s="19"/>
      <c r="FT142" s="19"/>
      <c r="FU142" s="19"/>
      <c r="FV142" s="19"/>
      <c r="FW142" s="19"/>
      <c r="FX142" s="19"/>
      <c r="FY142" s="19"/>
      <c r="FZ142" s="19"/>
      <c r="GA142" s="19"/>
      <c r="GB142" s="19"/>
      <c r="GC142" s="19"/>
      <c r="GD142" s="19"/>
      <c r="GE142" s="19"/>
      <c r="GF142" s="19"/>
      <c r="GG142" s="19"/>
      <c r="GH142" s="19"/>
      <c r="GI142" s="19"/>
      <c r="GJ142" s="19"/>
      <c r="GK142" s="19"/>
      <c r="GL142" s="19"/>
      <c r="GM142" s="19"/>
      <c r="GN142" s="19"/>
      <c r="GO142" s="19"/>
      <c r="GP142" s="19"/>
      <c r="GQ142" s="19"/>
      <c r="GR142" s="19"/>
      <c r="GS142" s="19"/>
      <c r="GT142" s="19"/>
      <c r="GU142" s="19"/>
      <c r="GV142" s="19"/>
      <c r="GW142" s="19"/>
      <c r="GX142" s="19"/>
      <c r="GY142" s="19"/>
      <c r="GZ142" s="19"/>
      <c r="HA142" s="19"/>
      <c r="HB142" s="19"/>
      <c r="HC142" s="19"/>
      <c r="HD142" s="19"/>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c r="IN142" s="19"/>
      <c r="IO142" s="19"/>
      <c r="IP142" s="19"/>
      <c r="IQ142" s="19"/>
      <c r="IR142" s="19"/>
      <c r="IS142" s="19"/>
      <c r="IT142" s="19"/>
      <c r="IU142" s="19"/>
      <c r="IV142" s="19"/>
      <c r="IW142" s="19"/>
      <c r="IX142" s="19"/>
      <c r="IY142" s="19"/>
      <c r="IZ142" s="19"/>
      <c r="JA142" s="19"/>
      <c r="JB142" s="19"/>
      <c r="JC142" s="19"/>
      <c r="JD142" s="19"/>
      <c r="JE142" s="19"/>
      <c r="JF142" s="19"/>
      <c r="JG142" s="19"/>
      <c r="JH142" s="19"/>
      <c r="JI142" s="19"/>
      <c r="JJ142" s="19"/>
      <c r="JK142" s="19"/>
      <c r="JL142" s="19"/>
      <c r="JM142" s="19"/>
      <c r="JN142" s="19"/>
      <c r="JO142" s="19"/>
      <c r="JP142" s="19"/>
      <c r="JQ142" s="19"/>
      <c r="JR142" s="19"/>
      <c r="JS142" s="19"/>
      <c r="JT142" s="19"/>
      <c r="JU142" s="19"/>
      <c r="JV142" s="19"/>
      <c r="JW142" s="19"/>
      <c r="JX142" s="19"/>
      <c r="JY142" s="19"/>
      <c r="JZ142" s="19"/>
      <c r="KA142" s="19"/>
      <c r="KB142" s="19"/>
      <c r="KC142" s="19"/>
      <c r="KD142" s="19"/>
      <c r="KE142" s="19"/>
      <c r="KF142" s="19"/>
      <c r="KG142" s="19"/>
      <c r="KH142" s="19"/>
      <c r="KI142" s="19"/>
      <c r="KJ142" s="19"/>
      <c r="KK142" s="19"/>
      <c r="KL142" s="19"/>
      <c r="KM142" s="19"/>
      <c r="KN142" s="19"/>
      <c r="KO142" s="19"/>
      <c r="KP142" s="19"/>
      <c r="KQ142" s="19"/>
      <c r="KR142" s="19"/>
      <c r="KS142" s="19"/>
      <c r="KT142" s="19"/>
      <c r="KU142" s="19"/>
      <c r="KV142" s="19"/>
      <c r="KW142" s="19"/>
      <c r="KX142" s="19"/>
      <c r="KY142" s="19"/>
      <c r="KZ142" s="19"/>
      <c r="LA142" s="19"/>
      <c r="LB142" s="19"/>
      <c r="LC142" s="19"/>
      <c r="LD142" s="19"/>
      <c r="LE142" s="19"/>
      <c r="LF142" s="19"/>
      <c r="LG142" s="19"/>
      <c r="LH142" s="19"/>
      <c r="LI142" s="19"/>
      <c r="LJ142" s="19"/>
      <c r="LK142" s="19"/>
      <c r="LL142" s="19"/>
      <c r="LM142" s="19"/>
      <c r="LN142" s="19"/>
      <c r="LO142" s="19"/>
      <c r="LP142" s="19"/>
      <c r="LQ142" s="19"/>
      <c r="LR142" s="19"/>
      <c r="LS142" s="19"/>
      <c r="LT142" s="19"/>
      <c r="LU142" s="19"/>
      <c r="LV142" s="19"/>
      <c r="LW142" s="19"/>
      <c r="LX142" s="19"/>
      <c r="LY142" s="19"/>
      <c r="LZ142" s="19"/>
      <c r="MA142" s="19"/>
      <c r="MB142" s="19"/>
      <c r="MC142" s="19"/>
      <c r="MD142" s="19"/>
      <c r="ME142" s="19"/>
      <c r="MF142" s="19"/>
      <c r="MG142" s="19"/>
      <c r="MH142" s="19"/>
      <c r="MI142" s="19"/>
      <c r="MJ142" s="19"/>
      <c r="MK142" s="19"/>
      <c r="ML142" s="19"/>
      <c r="MM142" s="19"/>
      <c r="MN142" s="19"/>
      <c r="MO142" s="19"/>
      <c r="MP142" s="19"/>
      <c r="MQ142" s="19"/>
      <c r="MR142" s="19"/>
      <c r="MS142" s="19"/>
      <c r="MT142" s="19"/>
      <c r="MU142" s="19"/>
      <c r="MV142" s="19"/>
      <c r="MW142" s="19"/>
      <c r="MX142" s="19"/>
      <c r="MY142" s="19"/>
      <c r="MZ142" s="19"/>
      <c r="NA142" s="19"/>
      <c r="NB142" s="19"/>
      <c r="NC142" s="19"/>
      <c r="ND142" s="19"/>
    </row>
    <row r="143" spans="1:368" x14ac:dyDescent="0.25">
      <c r="A143" s="333" t="s">
        <v>1012</v>
      </c>
      <c r="B143" s="324" t="str">
        <f t="shared" si="28"/>
        <v>Marion Public Library</v>
      </c>
      <c r="C143" s="334" t="s">
        <v>1013</v>
      </c>
      <c r="D143" s="335">
        <v>42</v>
      </c>
      <c r="E143" s="336">
        <v>2106</v>
      </c>
      <c r="F143" s="335">
        <v>1</v>
      </c>
      <c r="G143" s="335">
        <v>0</v>
      </c>
      <c r="H143" s="335" t="s">
        <v>925</v>
      </c>
      <c r="I143" s="335">
        <v>750</v>
      </c>
      <c r="J143" s="337" t="s">
        <v>505</v>
      </c>
      <c r="K143" s="329">
        <v>0.8</v>
      </c>
      <c r="L143" s="439">
        <f t="shared" si="33"/>
        <v>0.19999999999999996</v>
      </c>
      <c r="M143" s="432">
        <v>7500</v>
      </c>
      <c r="N143" s="431">
        <v>5000</v>
      </c>
      <c r="O143" s="436">
        <f t="shared" si="34"/>
        <v>7500</v>
      </c>
      <c r="P143" s="330">
        <v>0</v>
      </c>
      <c r="Q143" s="331">
        <f t="shared" si="35"/>
        <v>7500</v>
      </c>
      <c r="R143" s="527">
        <v>9582.23</v>
      </c>
      <c r="S143" s="435">
        <f t="shared" ref="S143:S172" si="43">MIN(Q143,R143)</f>
        <v>7500</v>
      </c>
      <c r="T143" s="528">
        <f t="shared" ref="T143:T172" si="44">Q143-S143</f>
        <v>0</v>
      </c>
      <c r="U143" s="529">
        <f t="shared" si="42"/>
        <v>11977.787499999999</v>
      </c>
      <c r="V143" s="530">
        <f t="shared" si="40"/>
        <v>9582.23</v>
      </c>
      <c r="W143" s="531">
        <f t="shared" si="37"/>
        <v>2395.557499999999</v>
      </c>
      <c r="X143" s="585">
        <f t="shared" si="41"/>
        <v>5104.442500000001</v>
      </c>
      <c r="Y143" s="532">
        <f t="shared" si="36"/>
        <v>0</v>
      </c>
    </row>
    <row r="144" spans="1:368" x14ac:dyDescent="0.25">
      <c r="A144" s="324" t="s">
        <v>1014</v>
      </c>
      <c r="B144" s="333" t="str">
        <f t="shared" si="28"/>
        <v>Markesan Public Library</v>
      </c>
      <c r="C144" s="325" t="s">
        <v>1015</v>
      </c>
      <c r="D144" s="326">
        <v>42</v>
      </c>
      <c r="E144" s="327">
        <v>3108</v>
      </c>
      <c r="F144" s="326">
        <v>1</v>
      </c>
      <c r="G144" s="326">
        <v>0</v>
      </c>
      <c r="H144" s="326" t="s">
        <v>761</v>
      </c>
      <c r="I144" s="326">
        <v>750</v>
      </c>
      <c r="J144" s="328" t="s">
        <v>506</v>
      </c>
      <c r="K144" s="338">
        <v>0.6</v>
      </c>
      <c r="L144" s="433">
        <f t="shared" si="33"/>
        <v>0.4</v>
      </c>
      <c r="M144" s="432">
        <v>7500</v>
      </c>
      <c r="N144" s="431">
        <v>5000</v>
      </c>
      <c r="O144" s="430">
        <f t="shared" si="34"/>
        <v>7500</v>
      </c>
      <c r="P144" s="339">
        <v>0</v>
      </c>
      <c r="Q144" s="340">
        <f t="shared" si="35"/>
        <v>7500</v>
      </c>
      <c r="R144" s="533">
        <v>9582.23</v>
      </c>
      <c r="S144" s="429">
        <f t="shared" si="43"/>
        <v>7500</v>
      </c>
      <c r="T144" s="534">
        <f t="shared" si="44"/>
        <v>0</v>
      </c>
      <c r="U144" s="535">
        <f t="shared" si="42"/>
        <v>15970.383333333333</v>
      </c>
      <c r="V144" s="536">
        <f t="shared" si="40"/>
        <v>9582.23</v>
      </c>
      <c r="W144" s="537">
        <f t="shared" si="37"/>
        <v>6388.1533333333336</v>
      </c>
      <c r="X144" s="586">
        <f t="shared" si="41"/>
        <v>1111.8466666666664</v>
      </c>
      <c r="Y144" s="532">
        <f t="shared" si="36"/>
        <v>0</v>
      </c>
    </row>
    <row r="145" spans="1:368" s="343" customFormat="1" x14ac:dyDescent="0.25">
      <c r="A145" s="333" t="s">
        <v>1384</v>
      </c>
      <c r="B145" s="324" t="s">
        <v>1384</v>
      </c>
      <c r="C145" s="334"/>
      <c r="D145" s="335"/>
      <c r="E145" s="336"/>
      <c r="F145" s="335"/>
      <c r="G145" s="335"/>
      <c r="H145" s="335"/>
      <c r="I145" s="335"/>
      <c r="J145" s="337"/>
      <c r="K145" s="329">
        <v>0.7</v>
      </c>
      <c r="L145" s="439">
        <f t="shared" si="33"/>
        <v>0.30000000000000004</v>
      </c>
      <c r="M145" s="438" t="s">
        <v>1352</v>
      </c>
      <c r="N145" s="437">
        <v>5000</v>
      </c>
      <c r="O145" s="436">
        <f t="shared" si="34"/>
        <v>5000</v>
      </c>
      <c r="P145" s="330">
        <v>0</v>
      </c>
      <c r="Q145" s="331">
        <f t="shared" si="35"/>
        <v>5000</v>
      </c>
      <c r="R145" s="527">
        <v>9582.23</v>
      </c>
      <c r="S145" s="435">
        <f t="shared" si="43"/>
        <v>5000</v>
      </c>
      <c r="T145" s="528">
        <f t="shared" si="44"/>
        <v>0</v>
      </c>
      <c r="U145" s="529">
        <f t="shared" si="42"/>
        <v>13688.9</v>
      </c>
      <c r="V145" s="530">
        <f t="shared" si="40"/>
        <v>9582.23</v>
      </c>
      <c r="W145" s="531">
        <f t="shared" si="37"/>
        <v>4106.67</v>
      </c>
      <c r="X145" s="585">
        <f t="shared" si="41"/>
        <v>893.32999999999993</v>
      </c>
      <c r="Y145" s="532">
        <f t="shared" si="36"/>
        <v>0</v>
      </c>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9"/>
      <c r="DG145" s="19"/>
      <c r="DH145" s="19"/>
      <c r="DI145" s="19"/>
      <c r="DJ145" s="19"/>
      <c r="DK145" s="19"/>
      <c r="DL145" s="19"/>
      <c r="DM145" s="19"/>
      <c r="DN145" s="19"/>
      <c r="DO145" s="19"/>
      <c r="DP145" s="19"/>
      <c r="DQ145" s="19"/>
      <c r="DR145" s="19"/>
      <c r="DS145" s="19"/>
      <c r="DT145" s="19"/>
      <c r="DU145" s="19"/>
      <c r="DV145" s="19"/>
      <c r="DW145" s="19"/>
      <c r="DX145" s="19"/>
      <c r="DY145" s="19"/>
      <c r="DZ145" s="19"/>
      <c r="EA145" s="19"/>
      <c r="EB145" s="19"/>
      <c r="EC145" s="19"/>
      <c r="ED145" s="19"/>
      <c r="EE145" s="19"/>
      <c r="EF145" s="19"/>
      <c r="EG145" s="19"/>
      <c r="EH145" s="19"/>
      <c r="EI145" s="19"/>
      <c r="EJ145" s="19"/>
      <c r="EK145" s="19"/>
      <c r="EL145" s="19"/>
      <c r="EM145" s="19"/>
      <c r="EN145" s="19"/>
      <c r="EO145" s="19"/>
      <c r="EP145" s="19"/>
      <c r="EQ145" s="19"/>
      <c r="ER145" s="19"/>
      <c r="ES145" s="19"/>
      <c r="ET145" s="19"/>
      <c r="EU145" s="19"/>
      <c r="EV145" s="19"/>
      <c r="EW145" s="19"/>
      <c r="EX145" s="19"/>
      <c r="EY145" s="19"/>
      <c r="EZ145" s="19"/>
      <c r="FA145" s="19"/>
      <c r="FB145" s="19"/>
      <c r="FC145" s="19"/>
      <c r="FD145" s="19"/>
      <c r="FE145" s="19"/>
      <c r="FF145" s="19"/>
      <c r="FG145" s="19"/>
      <c r="FH145" s="19"/>
      <c r="FI145" s="19"/>
      <c r="FJ145" s="19"/>
      <c r="FK145" s="19"/>
      <c r="FL145" s="19"/>
      <c r="FM145" s="19"/>
      <c r="FN145" s="19"/>
      <c r="FO145" s="19"/>
      <c r="FP145" s="19"/>
      <c r="FQ145" s="19"/>
      <c r="FR145" s="19"/>
      <c r="FS145" s="19"/>
      <c r="FT145" s="19"/>
      <c r="FU145" s="19"/>
      <c r="FV145" s="19"/>
      <c r="FW145" s="19"/>
      <c r="FX145" s="19"/>
      <c r="FY145" s="19"/>
      <c r="FZ145" s="19"/>
      <c r="GA145" s="19"/>
      <c r="GB145" s="19"/>
      <c r="GC145" s="19"/>
      <c r="GD145" s="19"/>
      <c r="GE145" s="19"/>
      <c r="GF145" s="19"/>
      <c r="GG145" s="19"/>
      <c r="GH145" s="19"/>
      <c r="GI145" s="19"/>
      <c r="GJ145" s="19"/>
      <c r="GK145" s="19"/>
      <c r="GL145" s="19"/>
      <c r="GM145" s="19"/>
      <c r="GN145" s="19"/>
      <c r="GO145" s="19"/>
      <c r="GP145" s="19"/>
      <c r="GQ145" s="19"/>
      <c r="GR145" s="19"/>
      <c r="GS145" s="19"/>
      <c r="GT145" s="19"/>
      <c r="GU145" s="19"/>
      <c r="GV145" s="19"/>
      <c r="GW145" s="19"/>
      <c r="GX145" s="19"/>
      <c r="GY145" s="19"/>
      <c r="GZ145" s="19"/>
      <c r="HA145" s="19"/>
      <c r="HB145" s="19"/>
      <c r="HC145" s="19"/>
      <c r="HD145" s="19"/>
      <c r="HE145" s="19"/>
      <c r="HF145" s="19"/>
      <c r="HG145" s="19"/>
      <c r="HH145" s="19"/>
      <c r="HI145" s="19"/>
      <c r="HJ145" s="19"/>
      <c r="HK145" s="19"/>
      <c r="HL145" s="19"/>
      <c r="HM145" s="19"/>
      <c r="HN145" s="19"/>
      <c r="HO145" s="19"/>
      <c r="HP145" s="19"/>
      <c r="HQ145" s="19"/>
      <c r="HR145" s="19"/>
      <c r="HS145" s="19"/>
      <c r="HT145" s="19"/>
      <c r="HU145" s="19"/>
      <c r="HV145" s="19"/>
      <c r="HW145" s="19"/>
      <c r="HX145" s="19"/>
      <c r="HY145" s="19"/>
      <c r="HZ145" s="19"/>
      <c r="IA145" s="19"/>
      <c r="IB145" s="19"/>
      <c r="IC145" s="19"/>
      <c r="ID145" s="19"/>
      <c r="IE145" s="19"/>
      <c r="IF145" s="19"/>
      <c r="IG145" s="19"/>
      <c r="IH145" s="19"/>
      <c r="II145" s="19"/>
      <c r="IJ145" s="19"/>
      <c r="IK145" s="19"/>
      <c r="IL145" s="19"/>
      <c r="IM145" s="19"/>
      <c r="IN145" s="19"/>
      <c r="IO145" s="19"/>
      <c r="IP145" s="19"/>
      <c r="IQ145" s="19"/>
      <c r="IR145" s="19"/>
      <c r="IS145" s="19"/>
      <c r="IT145" s="19"/>
      <c r="IU145" s="19"/>
      <c r="IV145" s="19"/>
      <c r="IW145" s="19"/>
      <c r="IX145" s="19"/>
      <c r="IY145" s="19"/>
      <c r="IZ145" s="19"/>
      <c r="JA145" s="19"/>
      <c r="JB145" s="19"/>
      <c r="JC145" s="19"/>
      <c r="JD145" s="19"/>
      <c r="JE145" s="19"/>
      <c r="JF145" s="19"/>
      <c r="JG145" s="19"/>
      <c r="JH145" s="19"/>
      <c r="JI145" s="19"/>
      <c r="JJ145" s="19"/>
      <c r="JK145" s="19"/>
      <c r="JL145" s="19"/>
      <c r="JM145" s="19"/>
      <c r="JN145" s="19"/>
      <c r="JO145" s="19"/>
      <c r="JP145" s="19"/>
      <c r="JQ145" s="19"/>
      <c r="JR145" s="19"/>
      <c r="JS145" s="19"/>
      <c r="JT145" s="19"/>
      <c r="JU145" s="19"/>
      <c r="JV145" s="19"/>
      <c r="JW145" s="19"/>
      <c r="JX145" s="19"/>
      <c r="JY145" s="19"/>
      <c r="JZ145" s="19"/>
      <c r="KA145" s="19"/>
      <c r="KB145" s="19"/>
      <c r="KC145" s="19"/>
      <c r="KD145" s="19"/>
      <c r="KE145" s="19"/>
      <c r="KF145" s="19"/>
      <c r="KG145" s="19"/>
      <c r="KH145" s="19"/>
      <c r="KI145" s="19"/>
      <c r="KJ145" s="19"/>
      <c r="KK145" s="19"/>
      <c r="KL145" s="19"/>
      <c r="KM145" s="19"/>
      <c r="KN145" s="19"/>
      <c r="KO145" s="19"/>
      <c r="KP145" s="19"/>
      <c r="KQ145" s="19"/>
      <c r="KR145" s="19"/>
      <c r="KS145" s="19"/>
      <c r="KT145" s="19"/>
      <c r="KU145" s="19"/>
      <c r="KV145" s="19"/>
      <c r="KW145" s="19"/>
      <c r="KX145" s="19"/>
      <c r="KY145" s="19"/>
      <c r="KZ145" s="19"/>
      <c r="LA145" s="19"/>
      <c r="LB145" s="19"/>
      <c r="LC145" s="19"/>
      <c r="LD145" s="19"/>
      <c r="LE145" s="19"/>
      <c r="LF145" s="19"/>
      <c r="LG145" s="19"/>
      <c r="LH145" s="19"/>
      <c r="LI145" s="19"/>
      <c r="LJ145" s="19"/>
      <c r="LK145" s="19"/>
      <c r="LL145" s="19"/>
      <c r="LM145" s="19"/>
      <c r="LN145" s="19"/>
      <c r="LO145" s="19"/>
      <c r="LP145" s="19"/>
      <c r="LQ145" s="19"/>
      <c r="LR145" s="19"/>
      <c r="LS145" s="19"/>
      <c r="LT145" s="19"/>
      <c r="LU145" s="19"/>
      <c r="LV145" s="19"/>
      <c r="LW145" s="19"/>
      <c r="LX145" s="19"/>
      <c r="LY145" s="19"/>
      <c r="LZ145" s="19"/>
      <c r="MA145" s="19"/>
      <c r="MB145" s="19"/>
      <c r="MC145" s="19"/>
      <c r="MD145" s="19"/>
      <c r="ME145" s="19"/>
      <c r="MF145" s="19"/>
      <c r="MG145" s="19"/>
      <c r="MH145" s="19"/>
      <c r="MI145" s="19"/>
      <c r="MJ145" s="19"/>
      <c r="MK145" s="19"/>
      <c r="ML145" s="19"/>
      <c r="MM145" s="19"/>
      <c r="MN145" s="19"/>
      <c r="MO145" s="19"/>
      <c r="MP145" s="19"/>
      <c r="MQ145" s="19"/>
      <c r="MR145" s="19"/>
      <c r="MS145" s="19"/>
      <c r="MT145" s="19"/>
      <c r="MU145" s="19"/>
      <c r="MV145" s="19"/>
      <c r="MW145" s="19"/>
      <c r="MX145" s="19"/>
      <c r="MY145" s="19"/>
      <c r="MZ145" s="19"/>
      <c r="NA145" s="19"/>
      <c r="NB145" s="19"/>
      <c r="NC145" s="19"/>
      <c r="ND145" s="19"/>
    </row>
    <row r="146" spans="1:368" x14ac:dyDescent="0.25">
      <c r="A146" s="324" t="s">
        <v>1016</v>
      </c>
      <c r="B146" s="333" t="str">
        <f t="shared" ref="B146:B209" si="45">PROPER(A146)</f>
        <v>Mccoy Public Library</v>
      </c>
      <c r="C146" s="325" t="s">
        <v>1017</v>
      </c>
      <c r="D146" s="326">
        <v>42</v>
      </c>
      <c r="E146" s="327">
        <v>3853</v>
      </c>
      <c r="F146" s="326">
        <v>1</v>
      </c>
      <c r="G146" s="326">
        <v>1</v>
      </c>
      <c r="H146" s="326" t="s">
        <v>685</v>
      </c>
      <c r="I146" s="326">
        <v>750</v>
      </c>
      <c r="J146" s="328" t="s">
        <v>594</v>
      </c>
      <c r="K146" s="338">
        <v>0.7</v>
      </c>
      <c r="L146" s="433">
        <f t="shared" si="33"/>
        <v>0.30000000000000004</v>
      </c>
      <c r="M146" s="432">
        <v>7500</v>
      </c>
      <c r="N146" s="431">
        <v>5000</v>
      </c>
      <c r="O146" s="430">
        <f t="shared" si="34"/>
        <v>7500</v>
      </c>
      <c r="P146" s="339">
        <v>0</v>
      </c>
      <c r="Q146" s="340">
        <f t="shared" si="35"/>
        <v>7500</v>
      </c>
      <c r="R146" s="533">
        <v>9582.23</v>
      </c>
      <c r="S146" s="429">
        <f t="shared" si="43"/>
        <v>7500</v>
      </c>
      <c r="T146" s="534">
        <f t="shared" si="44"/>
        <v>0</v>
      </c>
      <c r="U146" s="535">
        <f t="shared" si="42"/>
        <v>13688.9</v>
      </c>
      <c r="V146" s="536">
        <f t="shared" si="40"/>
        <v>9582.23</v>
      </c>
      <c r="W146" s="537">
        <f t="shared" si="37"/>
        <v>4106.67</v>
      </c>
      <c r="X146" s="586">
        <f t="shared" si="41"/>
        <v>3393.33</v>
      </c>
      <c r="Y146" s="532">
        <f t="shared" si="36"/>
        <v>0</v>
      </c>
    </row>
    <row r="147" spans="1:368" x14ac:dyDescent="0.25">
      <c r="A147" s="333" t="s">
        <v>1018</v>
      </c>
      <c r="B147" s="324" t="str">
        <f t="shared" si="45"/>
        <v>Mercer Public Library</v>
      </c>
      <c r="C147" s="334" t="s">
        <v>1019</v>
      </c>
      <c r="D147" s="335">
        <v>43</v>
      </c>
      <c r="E147" s="336">
        <v>1741</v>
      </c>
      <c r="F147" s="335">
        <v>1</v>
      </c>
      <c r="G147" s="335">
        <v>0</v>
      </c>
      <c r="H147" s="335" t="s">
        <v>1020</v>
      </c>
      <c r="I147" s="335">
        <v>500</v>
      </c>
      <c r="J147" s="337" t="s">
        <v>514</v>
      </c>
      <c r="K147" s="329">
        <v>0.8</v>
      </c>
      <c r="L147" s="439">
        <f t="shared" si="33"/>
        <v>0.19999999999999996</v>
      </c>
      <c r="M147" s="438">
        <v>5000</v>
      </c>
      <c r="N147" s="437">
        <v>5000</v>
      </c>
      <c r="O147" s="436">
        <f t="shared" si="34"/>
        <v>5000</v>
      </c>
      <c r="P147" s="330">
        <v>0</v>
      </c>
      <c r="Q147" s="331">
        <f t="shared" si="35"/>
        <v>5000</v>
      </c>
      <c r="R147" s="527">
        <v>12816.23</v>
      </c>
      <c r="S147" s="435">
        <f t="shared" si="43"/>
        <v>5000</v>
      </c>
      <c r="T147" s="528">
        <f t="shared" si="44"/>
        <v>0</v>
      </c>
      <c r="U147" s="529">
        <f t="shared" si="42"/>
        <v>16020.287499999999</v>
      </c>
      <c r="V147" s="530">
        <f t="shared" si="40"/>
        <v>12816.23</v>
      </c>
      <c r="W147" s="531">
        <f t="shared" si="37"/>
        <v>3204.057499999999</v>
      </c>
      <c r="X147" s="585">
        <f t="shared" si="41"/>
        <v>1795.942500000001</v>
      </c>
      <c r="Y147" s="532">
        <f t="shared" si="36"/>
        <v>0</v>
      </c>
    </row>
    <row r="148" spans="1:368" x14ac:dyDescent="0.25">
      <c r="A148" s="324" t="s">
        <v>1021</v>
      </c>
      <c r="B148" s="333" t="str">
        <f t="shared" si="45"/>
        <v>Mill Pond Public Library</v>
      </c>
      <c r="C148" s="325" t="s">
        <v>1022</v>
      </c>
      <c r="D148" s="326">
        <v>43</v>
      </c>
      <c r="E148" s="327">
        <v>2056</v>
      </c>
      <c r="F148" s="326">
        <v>1</v>
      </c>
      <c r="G148" s="326">
        <v>0</v>
      </c>
      <c r="H148" s="326" t="s">
        <v>761</v>
      </c>
      <c r="I148" s="326">
        <v>750</v>
      </c>
      <c r="J148" s="328" t="s">
        <v>1023</v>
      </c>
      <c r="K148" s="338">
        <v>0.7</v>
      </c>
      <c r="L148" s="433">
        <f t="shared" si="33"/>
        <v>0.30000000000000004</v>
      </c>
      <c r="M148" s="432">
        <v>7500</v>
      </c>
      <c r="N148" s="431">
        <v>5000</v>
      </c>
      <c r="O148" s="430">
        <f t="shared" si="34"/>
        <v>7500</v>
      </c>
      <c r="P148" s="339">
        <v>0</v>
      </c>
      <c r="Q148" s="340">
        <f t="shared" si="35"/>
        <v>7500</v>
      </c>
      <c r="R148" s="533">
        <v>9582.23</v>
      </c>
      <c r="S148" s="429">
        <f t="shared" si="43"/>
        <v>7500</v>
      </c>
      <c r="T148" s="534">
        <f t="shared" si="44"/>
        <v>0</v>
      </c>
      <c r="U148" s="535">
        <f t="shared" si="42"/>
        <v>13688.9</v>
      </c>
      <c r="V148" s="536">
        <f t="shared" si="40"/>
        <v>9582.23</v>
      </c>
      <c r="W148" s="537">
        <f t="shared" si="37"/>
        <v>4106.67</v>
      </c>
      <c r="X148" s="586">
        <f t="shared" si="41"/>
        <v>3393.33</v>
      </c>
      <c r="Y148" s="532">
        <f t="shared" si="36"/>
        <v>0</v>
      </c>
    </row>
    <row r="149" spans="1:368" x14ac:dyDescent="0.25">
      <c r="A149" s="333" t="s">
        <v>1024</v>
      </c>
      <c r="B149" s="324" t="str">
        <f t="shared" si="45"/>
        <v>Milltown Public Library</v>
      </c>
      <c r="C149" s="334" t="s">
        <v>1025</v>
      </c>
      <c r="D149" s="335">
        <v>43</v>
      </c>
      <c r="E149" s="336">
        <v>3422</v>
      </c>
      <c r="F149" s="335">
        <v>1</v>
      </c>
      <c r="G149" s="335">
        <v>0</v>
      </c>
      <c r="H149" s="335" t="s">
        <v>695</v>
      </c>
      <c r="I149" s="335">
        <v>750</v>
      </c>
      <c r="J149" s="337" t="s">
        <v>1026</v>
      </c>
      <c r="K149" s="329">
        <v>0.8</v>
      </c>
      <c r="L149" s="439">
        <f t="shared" si="33"/>
        <v>0.19999999999999996</v>
      </c>
      <c r="M149" s="432">
        <v>7500</v>
      </c>
      <c r="N149" s="431">
        <v>5000</v>
      </c>
      <c r="O149" s="436">
        <f t="shared" si="34"/>
        <v>7500</v>
      </c>
      <c r="P149" s="330">
        <v>0</v>
      </c>
      <c r="Q149" s="331">
        <f t="shared" si="35"/>
        <v>7500</v>
      </c>
      <c r="R149" s="527">
        <v>9582.23</v>
      </c>
      <c r="S149" s="435">
        <f t="shared" si="43"/>
        <v>7500</v>
      </c>
      <c r="T149" s="528">
        <f t="shared" si="44"/>
        <v>0</v>
      </c>
      <c r="U149" s="529">
        <f t="shared" si="42"/>
        <v>11977.787499999999</v>
      </c>
      <c r="V149" s="530">
        <f t="shared" si="40"/>
        <v>9582.23</v>
      </c>
      <c r="W149" s="531">
        <f t="shared" si="37"/>
        <v>2395.557499999999</v>
      </c>
      <c r="X149" s="585">
        <f t="shared" si="41"/>
        <v>5104.442500000001</v>
      </c>
      <c r="Y149" s="532">
        <f t="shared" si="36"/>
        <v>0</v>
      </c>
    </row>
    <row r="150" spans="1:368" x14ac:dyDescent="0.25">
      <c r="A150" s="324" t="s">
        <v>1027</v>
      </c>
      <c r="B150" s="333" t="str">
        <f t="shared" si="45"/>
        <v>Mineral Point Public Library</v>
      </c>
      <c r="C150" s="325" t="s">
        <v>1028</v>
      </c>
      <c r="D150" s="326">
        <v>42</v>
      </c>
      <c r="E150" s="327">
        <v>5379</v>
      </c>
      <c r="F150" s="326">
        <v>1</v>
      </c>
      <c r="G150" s="326">
        <v>0</v>
      </c>
      <c r="H150" s="326" t="s">
        <v>699</v>
      </c>
      <c r="I150" s="326">
        <v>1000</v>
      </c>
      <c r="J150" s="328" t="s">
        <v>516</v>
      </c>
      <c r="K150" s="338">
        <v>0.6</v>
      </c>
      <c r="L150" s="433">
        <f t="shared" si="33"/>
        <v>0.4</v>
      </c>
      <c r="M150" s="432">
        <v>10000</v>
      </c>
      <c r="N150" s="431">
        <v>7500</v>
      </c>
      <c r="O150" s="430">
        <f t="shared" si="34"/>
        <v>10000</v>
      </c>
      <c r="P150" s="339">
        <v>0</v>
      </c>
      <c r="Q150" s="340">
        <f t="shared" si="35"/>
        <v>10000</v>
      </c>
      <c r="R150" s="533">
        <v>24477.8</v>
      </c>
      <c r="S150" s="429">
        <f t="shared" si="43"/>
        <v>10000</v>
      </c>
      <c r="T150" s="534">
        <f t="shared" si="44"/>
        <v>0</v>
      </c>
      <c r="U150" s="535">
        <f>W150/L150</f>
        <v>25000</v>
      </c>
      <c r="V150" s="536">
        <f t="shared" si="40"/>
        <v>15000</v>
      </c>
      <c r="W150" s="537">
        <v>10000</v>
      </c>
      <c r="X150" s="586">
        <f t="shared" si="41"/>
        <v>0</v>
      </c>
      <c r="Y150" s="532">
        <f t="shared" si="36"/>
        <v>0</v>
      </c>
    </row>
    <row r="151" spans="1:368" x14ac:dyDescent="0.25">
      <c r="A151" s="333" t="s">
        <v>1029</v>
      </c>
      <c r="B151" s="324" t="str">
        <f t="shared" si="45"/>
        <v>Minocqua Public Library</v>
      </c>
      <c r="C151" s="334" t="s">
        <v>1030</v>
      </c>
      <c r="D151" s="335">
        <v>43</v>
      </c>
      <c r="E151" s="336">
        <v>11524</v>
      </c>
      <c r="F151" s="335">
        <v>1</v>
      </c>
      <c r="G151" s="335">
        <v>0</v>
      </c>
      <c r="H151" s="335" t="s">
        <v>830</v>
      </c>
      <c r="I151" s="335">
        <v>1000</v>
      </c>
      <c r="J151" s="337" t="s">
        <v>1031</v>
      </c>
      <c r="K151" s="329">
        <v>0.7</v>
      </c>
      <c r="L151" s="439">
        <f t="shared" si="33"/>
        <v>0.30000000000000004</v>
      </c>
      <c r="M151" s="432">
        <v>10000</v>
      </c>
      <c r="N151" s="431">
        <v>7500</v>
      </c>
      <c r="O151" s="436">
        <f t="shared" si="34"/>
        <v>10000</v>
      </c>
      <c r="P151" s="330">
        <v>0</v>
      </c>
      <c r="Q151" s="331">
        <f t="shared" si="35"/>
        <v>10000</v>
      </c>
      <c r="R151" s="527">
        <v>9582.23</v>
      </c>
      <c r="S151" s="435">
        <f t="shared" si="43"/>
        <v>9582.23</v>
      </c>
      <c r="T151" s="528">
        <f t="shared" si="44"/>
        <v>417.77000000000044</v>
      </c>
      <c r="U151" s="529">
        <f t="shared" si="42"/>
        <v>13688.9</v>
      </c>
      <c r="V151" s="530">
        <f t="shared" si="40"/>
        <v>9582.23</v>
      </c>
      <c r="W151" s="531">
        <f t="shared" si="37"/>
        <v>4106.67</v>
      </c>
      <c r="X151" s="585">
        <f t="shared" si="41"/>
        <v>5893.33</v>
      </c>
      <c r="Y151" s="532">
        <f t="shared" si="36"/>
        <v>0</v>
      </c>
    </row>
    <row r="152" spans="1:368" x14ac:dyDescent="0.25">
      <c r="A152" s="324" t="s">
        <v>1032</v>
      </c>
      <c r="B152" s="333" t="str">
        <f t="shared" si="45"/>
        <v>Mondovi Public Library</v>
      </c>
      <c r="C152" s="325" t="s">
        <v>1033</v>
      </c>
      <c r="D152" s="326">
        <v>42</v>
      </c>
      <c r="E152" s="327">
        <v>7604</v>
      </c>
      <c r="F152" s="326">
        <v>1</v>
      </c>
      <c r="G152" s="326">
        <v>0</v>
      </c>
      <c r="H152" s="326" t="s">
        <v>675</v>
      </c>
      <c r="I152" s="326">
        <v>1000</v>
      </c>
      <c r="J152" s="328" t="s">
        <v>519</v>
      </c>
      <c r="K152" s="338">
        <v>0.7</v>
      </c>
      <c r="L152" s="433">
        <f t="shared" si="33"/>
        <v>0.30000000000000004</v>
      </c>
      <c r="M152" s="432">
        <v>10000</v>
      </c>
      <c r="N152" s="431">
        <v>7500</v>
      </c>
      <c r="O152" s="430">
        <f t="shared" si="34"/>
        <v>10000</v>
      </c>
      <c r="P152" s="339">
        <v>302</v>
      </c>
      <c r="Q152" s="340">
        <f t="shared" si="35"/>
        <v>9698</v>
      </c>
      <c r="R152" s="533">
        <v>9582.23</v>
      </c>
      <c r="S152" s="429">
        <f t="shared" si="43"/>
        <v>9582.23</v>
      </c>
      <c r="T152" s="534">
        <f t="shared" si="44"/>
        <v>115.77000000000044</v>
      </c>
      <c r="U152" s="535">
        <f t="shared" si="42"/>
        <v>13688.9</v>
      </c>
      <c r="V152" s="536">
        <f t="shared" si="40"/>
        <v>9582.23</v>
      </c>
      <c r="W152" s="537">
        <f t="shared" si="37"/>
        <v>4106.67</v>
      </c>
      <c r="X152" s="586">
        <f t="shared" si="41"/>
        <v>5591.33</v>
      </c>
      <c r="Y152" s="532">
        <f t="shared" si="36"/>
        <v>0</v>
      </c>
    </row>
    <row r="153" spans="1:368" x14ac:dyDescent="0.25">
      <c r="A153" s="333" t="s">
        <v>1034</v>
      </c>
      <c r="B153" s="324" t="str">
        <f t="shared" si="45"/>
        <v>Montello Public Library</v>
      </c>
      <c r="C153" s="334" t="s">
        <v>1035</v>
      </c>
      <c r="D153" s="335">
        <v>43</v>
      </c>
      <c r="E153" s="336">
        <v>5131</v>
      </c>
      <c r="F153" s="335">
        <v>1</v>
      </c>
      <c r="G153" s="335">
        <v>0</v>
      </c>
      <c r="H153" s="335" t="s">
        <v>845</v>
      </c>
      <c r="I153" s="335">
        <v>1000</v>
      </c>
      <c r="J153" s="337" t="s">
        <v>521</v>
      </c>
      <c r="K153" s="329">
        <v>0.7</v>
      </c>
      <c r="L153" s="439">
        <f t="shared" si="33"/>
        <v>0.30000000000000004</v>
      </c>
      <c r="M153" s="432">
        <v>10000</v>
      </c>
      <c r="N153" s="431">
        <v>5000</v>
      </c>
      <c r="O153" s="436">
        <f t="shared" si="34"/>
        <v>10000</v>
      </c>
      <c r="P153" s="330">
        <v>0</v>
      </c>
      <c r="Q153" s="331">
        <f t="shared" si="35"/>
        <v>10000</v>
      </c>
      <c r="R153" s="527">
        <v>9582.23</v>
      </c>
      <c r="S153" s="435">
        <f t="shared" si="43"/>
        <v>9582.23</v>
      </c>
      <c r="T153" s="528">
        <f t="shared" si="44"/>
        <v>417.77000000000044</v>
      </c>
      <c r="U153" s="529">
        <f t="shared" si="42"/>
        <v>13688.9</v>
      </c>
      <c r="V153" s="530">
        <f t="shared" si="40"/>
        <v>9582.23</v>
      </c>
      <c r="W153" s="531">
        <f t="shared" si="37"/>
        <v>4106.67</v>
      </c>
      <c r="X153" s="585">
        <f t="shared" si="41"/>
        <v>5893.33</v>
      </c>
      <c r="Y153" s="532">
        <f t="shared" si="36"/>
        <v>0</v>
      </c>
    </row>
    <row r="154" spans="1:368" x14ac:dyDescent="0.25">
      <c r="A154" s="324" t="s">
        <v>1036</v>
      </c>
      <c r="B154" s="333" t="str">
        <f t="shared" si="45"/>
        <v>Montfort Public Library</v>
      </c>
      <c r="C154" s="325" t="s">
        <v>1037</v>
      </c>
      <c r="D154" s="326">
        <v>43</v>
      </c>
      <c r="E154" s="327">
        <v>880</v>
      </c>
      <c r="F154" s="326">
        <v>1</v>
      </c>
      <c r="G154" s="326">
        <v>0</v>
      </c>
      <c r="H154" s="326" t="s">
        <v>671</v>
      </c>
      <c r="I154" s="326">
        <v>500</v>
      </c>
      <c r="J154" s="328" t="s">
        <v>1038</v>
      </c>
      <c r="K154" s="338">
        <v>0.7</v>
      </c>
      <c r="L154" s="433">
        <f t="shared" si="33"/>
        <v>0.30000000000000004</v>
      </c>
      <c r="M154" s="441">
        <v>5000</v>
      </c>
      <c r="N154" s="440">
        <v>5000</v>
      </c>
      <c r="O154" s="430">
        <f t="shared" si="34"/>
        <v>5000</v>
      </c>
      <c r="P154" s="339">
        <v>0</v>
      </c>
      <c r="Q154" s="340">
        <f t="shared" si="35"/>
        <v>5000</v>
      </c>
      <c r="R154" s="533">
        <v>9582.23</v>
      </c>
      <c r="S154" s="429">
        <f t="shared" si="43"/>
        <v>5000</v>
      </c>
      <c r="T154" s="534">
        <f t="shared" si="44"/>
        <v>0</v>
      </c>
      <c r="U154" s="535">
        <f t="shared" si="42"/>
        <v>13688.9</v>
      </c>
      <c r="V154" s="536">
        <f t="shared" si="40"/>
        <v>9582.23</v>
      </c>
      <c r="W154" s="537">
        <f t="shared" si="37"/>
        <v>4106.67</v>
      </c>
      <c r="X154" s="586">
        <f t="shared" si="41"/>
        <v>893.32999999999993</v>
      </c>
      <c r="Y154" s="532">
        <f t="shared" si="36"/>
        <v>0</v>
      </c>
    </row>
    <row r="155" spans="1:368" x14ac:dyDescent="0.25">
      <c r="A155" s="333" t="s">
        <v>1039</v>
      </c>
      <c r="B155" s="324" t="str">
        <f t="shared" si="45"/>
        <v>Monticello Public Library</v>
      </c>
      <c r="C155" s="334" t="s">
        <v>1040</v>
      </c>
      <c r="D155" s="335">
        <v>42</v>
      </c>
      <c r="E155" s="336">
        <v>3694</v>
      </c>
      <c r="F155" s="335">
        <v>1</v>
      </c>
      <c r="G155" s="335">
        <v>0</v>
      </c>
      <c r="H155" s="335" t="s">
        <v>668</v>
      </c>
      <c r="I155" s="335">
        <v>750</v>
      </c>
      <c r="J155" s="337" t="s">
        <v>522</v>
      </c>
      <c r="K155" s="329">
        <v>0.6</v>
      </c>
      <c r="L155" s="439">
        <f t="shared" si="33"/>
        <v>0.4</v>
      </c>
      <c r="M155" s="432">
        <v>7500</v>
      </c>
      <c r="N155" s="431">
        <v>5000</v>
      </c>
      <c r="O155" s="436">
        <f t="shared" si="34"/>
        <v>7500</v>
      </c>
      <c r="P155" s="330">
        <v>0</v>
      </c>
      <c r="Q155" s="331">
        <f t="shared" si="35"/>
        <v>7500</v>
      </c>
      <c r="R155" s="527">
        <v>9582.23</v>
      </c>
      <c r="S155" s="435">
        <f t="shared" si="43"/>
        <v>7500</v>
      </c>
      <c r="T155" s="528">
        <f t="shared" si="44"/>
        <v>0</v>
      </c>
      <c r="U155" s="529">
        <f t="shared" si="42"/>
        <v>15970.383333333333</v>
      </c>
      <c r="V155" s="530">
        <f t="shared" si="40"/>
        <v>9582.23</v>
      </c>
      <c r="W155" s="531">
        <f t="shared" si="37"/>
        <v>6388.1533333333336</v>
      </c>
      <c r="X155" s="585">
        <f t="shared" si="41"/>
        <v>1111.8466666666664</v>
      </c>
      <c r="Y155" s="532">
        <f t="shared" si="36"/>
        <v>0</v>
      </c>
    </row>
    <row r="156" spans="1:368" x14ac:dyDescent="0.25">
      <c r="A156" s="324" t="s">
        <v>1041</v>
      </c>
      <c r="B156" s="333" t="str">
        <f t="shared" si="45"/>
        <v>Muscoda Public Library</v>
      </c>
      <c r="C156" s="325" t="s">
        <v>1042</v>
      </c>
      <c r="D156" s="326">
        <v>42</v>
      </c>
      <c r="E156" s="327">
        <v>2089</v>
      </c>
      <c r="F156" s="326">
        <v>1</v>
      </c>
      <c r="G156" s="326">
        <v>0</v>
      </c>
      <c r="H156" s="326" t="s">
        <v>671</v>
      </c>
      <c r="I156" s="326">
        <v>750</v>
      </c>
      <c r="J156" s="328" t="s">
        <v>1043</v>
      </c>
      <c r="K156" s="338">
        <v>0.7</v>
      </c>
      <c r="L156" s="433">
        <f t="shared" si="33"/>
        <v>0.30000000000000004</v>
      </c>
      <c r="M156" s="432">
        <v>7500</v>
      </c>
      <c r="N156" s="431">
        <v>5000</v>
      </c>
      <c r="O156" s="430">
        <f t="shared" si="34"/>
        <v>7500</v>
      </c>
      <c r="P156" s="339">
        <v>0</v>
      </c>
      <c r="Q156" s="340">
        <f t="shared" si="35"/>
        <v>7500</v>
      </c>
      <c r="R156" s="533">
        <v>9582.23</v>
      </c>
      <c r="S156" s="429">
        <f t="shared" si="43"/>
        <v>7500</v>
      </c>
      <c r="T156" s="534">
        <f t="shared" si="44"/>
        <v>0</v>
      </c>
      <c r="U156" s="535">
        <f t="shared" si="42"/>
        <v>13688.9</v>
      </c>
      <c r="V156" s="536">
        <f t="shared" si="40"/>
        <v>9582.23</v>
      </c>
      <c r="W156" s="537">
        <f t="shared" si="37"/>
        <v>4106.67</v>
      </c>
      <c r="X156" s="586">
        <f t="shared" si="41"/>
        <v>3393.33</v>
      </c>
      <c r="Y156" s="532">
        <f t="shared" si="36"/>
        <v>0</v>
      </c>
    </row>
    <row r="157" spans="1:368" x14ac:dyDescent="0.25">
      <c r="A157" s="333" t="s">
        <v>1044</v>
      </c>
      <c r="B157" s="324" t="str">
        <f t="shared" si="45"/>
        <v>Necedah Community-Siegler Memorial Library</v>
      </c>
      <c r="C157" s="334" t="s">
        <v>1045</v>
      </c>
      <c r="D157" s="335">
        <v>43</v>
      </c>
      <c r="E157" s="336">
        <v>4767</v>
      </c>
      <c r="F157" s="335">
        <v>1</v>
      </c>
      <c r="G157" s="335">
        <v>0</v>
      </c>
      <c r="H157" s="335" t="s">
        <v>841</v>
      </c>
      <c r="I157" s="335">
        <v>750</v>
      </c>
      <c r="J157" s="337" t="s">
        <v>1046</v>
      </c>
      <c r="K157" s="329">
        <v>0.8</v>
      </c>
      <c r="L157" s="439">
        <f t="shared" si="33"/>
        <v>0.19999999999999996</v>
      </c>
      <c r="M157" s="432">
        <v>7500</v>
      </c>
      <c r="N157" s="431">
        <v>5000</v>
      </c>
      <c r="O157" s="436">
        <f t="shared" si="34"/>
        <v>7500</v>
      </c>
      <c r="P157" s="330">
        <v>202</v>
      </c>
      <c r="Q157" s="331">
        <f t="shared" si="35"/>
        <v>7298</v>
      </c>
      <c r="R157" s="527">
        <v>11498.67</v>
      </c>
      <c r="S157" s="435">
        <f t="shared" si="43"/>
        <v>7298</v>
      </c>
      <c r="T157" s="528">
        <f t="shared" si="44"/>
        <v>0</v>
      </c>
      <c r="U157" s="529">
        <f t="shared" si="42"/>
        <v>14373.3375</v>
      </c>
      <c r="V157" s="530">
        <f t="shared" si="40"/>
        <v>11498.67</v>
      </c>
      <c r="W157" s="531">
        <f t="shared" si="37"/>
        <v>2874.6674999999991</v>
      </c>
      <c r="X157" s="585">
        <f t="shared" si="41"/>
        <v>4423.3325000000004</v>
      </c>
      <c r="Y157" s="532">
        <f t="shared" si="36"/>
        <v>0</v>
      </c>
    </row>
    <row r="158" spans="1:368" x14ac:dyDescent="0.25">
      <c r="A158" s="324" t="s">
        <v>1047</v>
      </c>
      <c r="B158" s="333" t="str">
        <f t="shared" si="45"/>
        <v>Neillsville Public Library</v>
      </c>
      <c r="C158" s="325" t="s">
        <v>1048</v>
      </c>
      <c r="D158" s="326">
        <v>43</v>
      </c>
      <c r="E158" s="327">
        <v>7476</v>
      </c>
      <c r="F158" s="326">
        <v>1</v>
      </c>
      <c r="G158" s="326">
        <v>0</v>
      </c>
      <c r="H158" s="326" t="s">
        <v>814</v>
      </c>
      <c r="I158" s="326">
        <v>1000</v>
      </c>
      <c r="J158" s="328" t="s">
        <v>525</v>
      </c>
      <c r="K158" s="338">
        <v>0.7</v>
      </c>
      <c r="L158" s="433">
        <f t="shared" si="33"/>
        <v>0.30000000000000004</v>
      </c>
      <c r="M158" s="432">
        <v>10000</v>
      </c>
      <c r="N158" s="431">
        <v>7500</v>
      </c>
      <c r="O158" s="430">
        <f t="shared" si="34"/>
        <v>10000</v>
      </c>
      <c r="P158" s="339">
        <v>0</v>
      </c>
      <c r="Q158" s="340">
        <f t="shared" si="35"/>
        <v>10000</v>
      </c>
      <c r="R158" s="533">
        <v>19796.88</v>
      </c>
      <c r="S158" s="429">
        <f t="shared" si="43"/>
        <v>10000</v>
      </c>
      <c r="T158" s="534">
        <f t="shared" si="44"/>
        <v>0</v>
      </c>
      <c r="U158" s="535">
        <f t="shared" si="42"/>
        <v>28281.257142857146</v>
      </c>
      <c r="V158" s="536">
        <f t="shared" si="40"/>
        <v>19796.88</v>
      </c>
      <c r="W158" s="537">
        <f t="shared" si="37"/>
        <v>8484.3771428571454</v>
      </c>
      <c r="X158" s="586">
        <f t="shared" si="41"/>
        <v>1515.6228571428546</v>
      </c>
      <c r="Y158" s="532">
        <f t="shared" si="36"/>
        <v>0</v>
      </c>
    </row>
    <row r="159" spans="1:368" x14ac:dyDescent="0.25">
      <c r="A159" s="333" t="s">
        <v>1049</v>
      </c>
      <c r="B159" s="324" t="str">
        <f t="shared" si="45"/>
        <v>Neshkoro Public Library</v>
      </c>
      <c r="C159" s="334" t="s">
        <v>1050</v>
      </c>
      <c r="D159" s="335">
        <v>42</v>
      </c>
      <c r="E159" s="336">
        <v>737</v>
      </c>
      <c r="F159" s="335">
        <v>1</v>
      </c>
      <c r="G159" s="335">
        <v>0</v>
      </c>
      <c r="H159" s="335" t="s">
        <v>845</v>
      </c>
      <c r="I159" s="335">
        <v>500</v>
      </c>
      <c r="J159" s="337" t="s">
        <v>1051</v>
      </c>
      <c r="K159" s="329">
        <v>0.7</v>
      </c>
      <c r="L159" s="439">
        <f t="shared" si="33"/>
        <v>0.30000000000000004</v>
      </c>
      <c r="M159" s="438">
        <v>5000</v>
      </c>
      <c r="N159" s="437">
        <v>5000</v>
      </c>
      <c r="O159" s="436">
        <f t="shared" si="34"/>
        <v>5000</v>
      </c>
      <c r="P159" s="330">
        <v>0</v>
      </c>
      <c r="Q159" s="331">
        <f t="shared" si="35"/>
        <v>5000</v>
      </c>
      <c r="R159" s="527">
        <v>9582.23</v>
      </c>
      <c r="S159" s="435">
        <f t="shared" si="43"/>
        <v>5000</v>
      </c>
      <c r="T159" s="528">
        <f t="shared" si="44"/>
        <v>0</v>
      </c>
      <c r="U159" s="529">
        <f t="shared" si="42"/>
        <v>13688.9</v>
      </c>
      <c r="V159" s="530">
        <f t="shared" si="40"/>
        <v>9582.23</v>
      </c>
      <c r="W159" s="531">
        <f t="shared" si="37"/>
        <v>4106.67</v>
      </c>
      <c r="X159" s="585">
        <f t="shared" si="41"/>
        <v>893.32999999999993</v>
      </c>
      <c r="Y159" s="532">
        <f t="shared" si="36"/>
        <v>0</v>
      </c>
    </row>
    <row r="160" spans="1:368" x14ac:dyDescent="0.25">
      <c r="A160" s="324" t="s">
        <v>1052</v>
      </c>
      <c r="B160" s="333" t="str">
        <f t="shared" si="45"/>
        <v>Neuschafer Community Library</v>
      </c>
      <c r="C160" s="325" t="s">
        <v>1053</v>
      </c>
      <c r="D160" s="326">
        <v>42</v>
      </c>
      <c r="E160" s="327">
        <v>2041</v>
      </c>
      <c r="F160" s="326">
        <v>1</v>
      </c>
      <c r="G160" s="326">
        <v>0</v>
      </c>
      <c r="H160" s="326" t="s">
        <v>925</v>
      </c>
      <c r="I160" s="326">
        <v>750</v>
      </c>
      <c r="J160" s="328" t="s">
        <v>1054</v>
      </c>
      <c r="K160" s="338">
        <v>0.6</v>
      </c>
      <c r="L160" s="433">
        <f t="shared" si="33"/>
        <v>0.4</v>
      </c>
      <c r="M160" s="432">
        <v>7500</v>
      </c>
      <c r="N160" s="431">
        <v>5000</v>
      </c>
      <c r="O160" s="430">
        <f t="shared" si="34"/>
        <v>7500</v>
      </c>
      <c r="P160" s="339">
        <v>0</v>
      </c>
      <c r="Q160" s="340">
        <f t="shared" si="35"/>
        <v>7500</v>
      </c>
      <c r="R160" s="533">
        <v>9582.23</v>
      </c>
      <c r="S160" s="429">
        <f t="shared" si="43"/>
        <v>7500</v>
      </c>
      <c r="T160" s="534">
        <f t="shared" si="44"/>
        <v>0</v>
      </c>
      <c r="U160" s="535">
        <f t="shared" si="42"/>
        <v>15970.383333333333</v>
      </c>
      <c r="V160" s="536">
        <f t="shared" si="40"/>
        <v>9582.23</v>
      </c>
      <c r="W160" s="537">
        <f t="shared" si="37"/>
        <v>6388.1533333333336</v>
      </c>
      <c r="X160" s="586">
        <f t="shared" si="41"/>
        <v>1111.8466666666664</v>
      </c>
      <c r="Y160" s="532">
        <f t="shared" si="36"/>
        <v>0</v>
      </c>
    </row>
    <row r="161" spans="1:25" x14ac:dyDescent="0.25">
      <c r="A161" s="333" t="s">
        <v>1055</v>
      </c>
      <c r="B161" s="324" t="str">
        <f t="shared" si="45"/>
        <v>New Glarus Public Library</v>
      </c>
      <c r="C161" s="334" t="s">
        <v>1056</v>
      </c>
      <c r="D161" s="335">
        <v>42</v>
      </c>
      <c r="E161" s="336">
        <v>5744</v>
      </c>
      <c r="F161" s="335">
        <v>1</v>
      </c>
      <c r="G161" s="335">
        <v>0</v>
      </c>
      <c r="H161" s="335" t="s">
        <v>668</v>
      </c>
      <c r="I161" s="335">
        <v>1000</v>
      </c>
      <c r="J161" s="337" t="s">
        <v>528</v>
      </c>
      <c r="K161" s="329">
        <v>0.6</v>
      </c>
      <c r="L161" s="439">
        <f t="shared" si="33"/>
        <v>0.4</v>
      </c>
      <c r="M161" s="432">
        <v>10000</v>
      </c>
      <c r="N161" s="431">
        <v>7500</v>
      </c>
      <c r="O161" s="436">
        <f t="shared" si="34"/>
        <v>10000</v>
      </c>
      <c r="P161" s="330">
        <v>0</v>
      </c>
      <c r="Q161" s="331">
        <f t="shared" si="35"/>
        <v>10000</v>
      </c>
      <c r="R161" s="527">
        <v>6013.42</v>
      </c>
      <c r="S161" s="435">
        <f t="shared" si="43"/>
        <v>6013.42</v>
      </c>
      <c r="T161" s="528">
        <f t="shared" si="44"/>
        <v>3986.58</v>
      </c>
      <c r="U161" s="529">
        <f t="shared" si="42"/>
        <v>10022.366666666667</v>
      </c>
      <c r="V161" s="530">
        <f t="shared" si="40"/>
        <v>6013.42</v>
      </c>
      <c r="W161" s="531">
        <f t="shared" si="37"/>
        <v>4008.9466666666667</v>
      </c>
      <c r="X161" s="585">
        <f t="shared" si="41"/>
        <v>5991.0533333333333</v>
      </c>
      <c r="Y161" s="532">
        <f t="shared" si="36"/>
        <v>0</v>
      </c>
    </row>
    <row r="162" spans="1:25" x14ac:dyDescent="0.25">
      <c r="A162" s="324" t="s">
        <v>1057</v>
      </c>
      <c r="B162" s="333" t="str">
        <f t="shared" si="45"/>
        <v>New Lisbon Memorial Library</v>
      </c>
      <c r="C162" s="325" t="s">
        <v>1058</v>
      </c>
      <c r="D162" s="326">
        <v>42</v>
      </c>
      <c r="E162" s="327">
        <v>5160</v>
      </c>
      <c r="F162" s="326">
        <v>1</v>
      </c>
      <c r="G162" s="326">
        <v>0</v>
      </c>
      <c r="H162" s="326" t="s">
        <v>841</v>
      </c>
      <c r="I162" s="326">
        <v>1000</v>
      </c>
      <c r="J162" s="328" t="s">
        <v>530</v>
      </c>
      <c r="K162" s="338">
        <v>0.7</v>
      </c>
      <c r="L162" s="433">
        <f t="shared" si="33"/>
        <v>0.30000000000000004</v>
      </c>
      <c r="M162" s="432">
        <v>10000</v>
      </c>
      <c r="N162" s="431">
        <v>7500</v>
      </c>
      <c r="O162" s="430">
        <f t="shared" si="34"/>
        <v>10000</v>
      </c>
      <c r="P162" s="339">
        <v>302</v>
      </c>
      <c r="Q162" s="340">
        <f t="shared" si="35"/>
        <v>9698</v>
      </c>
      <c r="R162" s="533">
        <v>11426.8</v>
      </c>
      <c r="S162" s="429">
        <f t="shared" si="43"/>
        <v>9698</v>
      </c>
      <c r="T162" s="534">
        <f t="shared" si="44"/>
        <v>0</v>
      </c>
      <c r="U162" s="535">
        <f t="shared" si="42"/>
        <v>16324</v>
      </c>
      <c r="V162" s="536">
        <f t="shared" si="40"/>
        <v>11426.8</v>
      </c>
      <c r="W162" s="537">
        <f t="shared" si="37"/>
        <v>4897.2000000000007</v>
      </c>
      <c r="X162" s="586">
        <f t="shared" si="41"/>
        <v>4800.7999999999993</v>
      </c>
      <c r="Y162" s="532">
        <f t="shared" si="36"/>
        <v>0</v>
      </c>
    </row>
    <row r="163" spans="1:25" x14ac:dyDescent="0.25">
      <c r="A163" s="333" t="s">
        <v>1059</v>
      </c>
      <c r="B163" s="324" t="str">
        <f t="shared" si="45"/>
        <v>North Freedom Public Library</v>
      </c>
      <c r="C163" s="334" t="s">
        <v>1060</v>
      </c>
      <c r="D163" s="335">
        <v>42</v>
      </c>
      <c r="E163" s="336">
        <v>1486</v>
      </c>
      <c r="F163" s="335">
        <v>1</v>
      </c>
      <c r="G163" s="335">
        <v>0</v>
      </c>
      <c r="H163" s="335" t="s">
        <v>954</v>
      </c>
      <c r="I163" s="335">
        <v>500</v>
      </c>
      <c r="J163" s="337" t="s">
        <v>1061</v>
      </c>
      <c r="K163" s="329">
        <v>0.7</v>
      </c>
      <c r="L163" s="439">
        <f t="shared" si="33"/>
        <v>0.30000000000000004</v>
      </c>
      <c r="M163" s="438">
        <v>5000</v>
      </c>
      <c r="N163" s="437">
        <v>5000</v>
      </c>
      <c r="O163" s="436">
        <f t="shared" si="34"/>
        <v>5000</v>
      </c>
      <c r="P163" s="330">
        <v>0</v>
      </c>
      <c r="Q163" s="331">
        <f t="shared" si="35"/>
        <v>5000</v>
      </c>
      <c r="R163" s="527">
        <v>9582.23</v>
      </c>
      <c r="S163" s="435">
        <f t="shared" si="43"/>
        <v>5000</v>
      </c>
      <c r="T163" s="528">
        <f t="shared" si="44"/>
        <v>0</v>
      </c>
      <c r="U163" s="529">
        <f t="shared" si="42"/>
        <v>13688.9</v>
      </c>
      <c r="V163" s="530">
        <f t="shared" si="40"/>
        <v>9582.23</v>
      </c>
      <c r="W163" s="531">
        <f t="shared" si="37"/>
        <v>4106.67</v>
      </c>
      <c r="X163" s="585">
        <f t="shared" si="41"/>
        <v>893.32999999999993</v>
      </c>
      <c r="Y163" s="532">
        <f t="shared" si="36"/>
        <v>0</v>
      </c>
    </row>
    <row r="164" spans="1:25" x14ac:dyDescent="0.25">
      <c r="A164" s="324" t="s">
        <v>1062</v>
      </c>
      <c r="B164" s="333" t="str">
        <f t="shared" si="45"/>
        <v>Norwalk Public Library</v>
      </c>
      <c r="C164" s="325" t="s">
        <v>1063</v>
      </c>
      <c r="D164" s="326">
        <v>42</v>
      </c>
      <c r="E164" s="327">
        <v>1096</v>
      </c>
      <c r="F164" s="326">
        <v>1</v>
      </c>
      <c r="G164" s="326">
        <v>0</v>
      </c>
      <c r="H164" s="326" t="s">
        <v>769</v>
      </c>
      <c r="I164" s="326">
        <v>500</v>
      </c>
      <c r="J164" s="328" t="s">
        <v>1064</v>
      </c>
      <c r="K164" s="338">
        <v>0.8</v>
      </c>
      <c r="L164" s="433">
        <f t="shared" si="33"/>
        <v>0.19999999999999996</v>
      </c>
      <c r="M164" s="441">
        <v>5000</v>
      </c>
      <c r="N164" s="440">
        <v>5000</v>
      </c>
      <c r="O164" s="430">
        <f t="shared" si="34"/>
        <v>5000</v>
      </c>
      <c r="P164" s="339">
        <v>202</v>
      </c>
      <c r="Q164" s="340">
        <f t="shared" si="35"/>
        <v>4798</v>
      </c>
      <c r="R164" s="533">
        <v>9582.23</v>
      </c>
      <c r="S164" s="429">
        <f t="shared" si="43"/>
        <v>4798</v>
      </c>
      <c r="T164" s="534">
        <f t="shared" si="44"/>
        <v>0</v>
      </c>
      <c r="U164" s="535">
        <f t="shared" si="42"/>
        <v>11977.787499999999</v>
      </c>
      <c r="V164" s="536">
        <f t="shared" si="40"/>
        <v>9582.23</v>
      </c>
      <c r="W164" s="537">
        <f t="shared" si="37"/>
        <v>2395.557499999999</v>
      </c>
      <c r="X164" s="586">
        <f t="shared" si="41"/>
        <v>2402.442500000001</v>
      </c>
      <c r="Y164" s="532">
        <f t="shared" si="36"/>
        <v>0</v>
      </c>
    </row>
    <row r="165" spans="1:25" x14ac:dyDescent="0.25">
      <c r="A165" s="333" t="s">
        <v>1065</v>
      </c>
      <c r="B165" s="324" t="str">
        <f t="shared" si="45"/>
        <v>Oakfield Public Library</v>
      </c>
      <c r="C165" s="334" t="s">
        <v>1066</v>
      </c>
      <c r="D165" s="335">
        <v>42</v>
      </c>
      <c r="E165" s="336">
        <v>2602</v>
      </c>
      <c r="F165" s="335">
        <v>1</v>
      </c>
      <c r="G165" s="335">
        <v>0</v>
      </c>
      <c r="H165" s="335" t="s">
        <v>739</v>
      </c>
      <c r="I165" s="335">
        <v>750</v>
      </c>
      <c r="J165" s="337" t="s">
        <v>541</v>
      </c>
      <c r="K165" s="329">
        <v>0.6</v>
      </c>
      <c r="L165" s="439">
        <f t="shared" si="33"/>
        <v>0.4</v>
      </c>
      <c r="M165" s="432">
        <v>7500</v>
      </c>
      <c r="N165" s="431">
        <v>5000</v>
      </c>
      <c r="O165" s="436">
        <f t="shared" si="34"/>
        <v>7500</v>
      </c>
      <c r="P165" s="330">
        <v>0</v>
      </c>
      <c r="Q165" s="331">
        <f t="shared" si="35"/>
        <v>7500</v>
      </c>
      <c r="R165" s="527">
        <v>9582.23</v>
      </c>
      <c r="S165" s="435">
        <f t="shared" si="43"/>
        <v>7500</v>
      </c>
      <c r="T165" s="528">
        <f t="shared" si="44"/>
        <v>0</v>
      </c>
      <c r="U165" s="529">
        <f t="shared" si="42"/>
        <v>15970.383333333333</v>
      </c>
      <c r="V165" s="530">
        <f t="shared" si="40"/>
        <v>9582.23</v>
      </c>
      <c r="W165" s="531">
        <f t="shared" si="37"/>
        <v>6388.1533333333336</v>
      </c>
      <c r="X165" s="585">
        <f t="shared" si="41"/>
        <v>1111.8466666666664</v>
      </c>
      <c r="Y165" s="532">
        <f t="shared" si="36"/>
        <v>0</v>
      </c>
    </row>
    <row r="166" spans="1:25" x14ac:dyDescent="0.25">
      <c r="A166" s="324" t="s">
        <v>1067</v>
      </c>
      <c r="B166" s="333" t="str">
        <f t="shared" si="45"/>
        <v>Ogema Public Library</v>
      </c>
      <c r="C166" s="325" t="s">
        <v>1068</v>
      </c>
      <c r="D166" s="326">
        <v>43</v>
      </c>
      <c r="E166" s="327">
        <v>1216</v>
      </c>
      <c r="F166" s="326">
        <v>1</v>
      </c>
      <c r="G166" s="326">
        <v>0</v>
      </c>
      <c r="H166" s="326" t="s">
        <v>1069</v>
      </c>
      <c r="I166" s="326">
        <v>500</v>
      </c>
      <c r="J166" s="328" t="s">
        <v>1070</v>
      </c>
      <c r="K166" s="338">
        <v>0.7</v>
      </c>
      <c r="L166" s="433">
        <f t="shared" si="33"/>
        <v>0.30000000000000004</v>
      </c>
      <c r="M166" s="441">
        <v>5000</v>
      </c>
      <c r="N166" s="440">
        <v>5000</v>
      </c>
      <c r="O166" s="430">
        <f t="shared" si="34"/>
        <v>5000</v>
      </c>
      <c r="P166" s="339">
        <v>0</v>
      </c>
      <c r="Q166" s="340">
        <f t="shared" si="35"/>
        <v>5000</v>
      </c>
      <c r="R166" s="533">
        <v>9582.23</v>
      </c>
      <c r="S166" s="429">
        <f t="shared" si="43"/>
        <v>5000</v>
      </c>
      <c r="T166" s="534">
        <f t="shared" si="44"/>
        <v>0</v>
      </c>
      <c r="U166" s="535">
        <f t="shared" si="42"/>
        <v>13688.9</v>
      </c>
      <c r="V166" s="536">
        <f t="shared" si="40"/>
        <v>9582.23</v>
      </c>
      <c r="W166" s="537">
        <f t="shared" si="37"/>
        <v>4106.67</v>
      </c>
      <c r="X166" s="586">
        <f t="shared" si="41"/>
        <v>893.32999999999993</v>
      </c>
      <c r="Y166" s="532">
        <f t="shared" si="36"/>
        <v>0</v>
      </c>
    </row>
    <row r="167" spans="1:25" x14ac:dyDescent="0.25">
      <c r="A167" s="333" t="s">
        <v>1071</v>
      </c>
      <c r="B167" s="324" t="str">
        <f t="shared" si="45"/>
        <v>Oneida Community Library</v>
      </c>
      <c r="C167" s="334" t="s">
        <v>1072</v>
      </c>
      <c r="D167" s="335">
        <v>41</v>
      </c>
      <c r="E167" s="336">
        <v>4102</v>
      </c>
      <c r="F167" s="335">
        <v>1</v>
      </c>
      <c r="G167" s="335">
        <v>1</v>
      </c>
      <c r="H167" s="335" t="s">
        <v>1073</v>
      </c>
      <c r="I167" s="335">
        <v>750</v>
      </c>
      <c r="J167" s="337" t="s">
        <v>1074</v>
      </c>
      <c r="K167" s="329">
        <v>0.5</v>
      </c>
      <c r="L167" s="439">
        <f t="shared" si="33"/>
        <v>0.5</v>
      </c>
      <c r="M167" s="432">
        <v>7500</v>
      </c>
      <c r="N167" s="431">
        <v>5000</v>
      </c>
      <c r="O167" s="436">
        <f t="shared" si="34"/>
        <v>7500</v>
      </c>
      <c r="P167" s="330">
        <v>0</v>
      </c>
      <c r="Q167" s="331">
        <f t="shared" si="35"/>
        <v>7500</v>
      </c>
      <c r="R167" s="527">
        <v>12444.92</v>
      </c>
      <c r="S167" s="435">
        <f t="shared" si="43"/>
        <v>7500</v>
      </c>
      <c r="T167" s="528">
        <f t="shared" si="44"/>
        <v>0</v>
      </c>
      <c r="U167" s="529">
        <f>W167/L167</f>
        <v>15000</v>
      </c>
      <c r="V167" s="530">
        <f t="shared" si="40"/>
        <v>7500</v>
      </c>
      <c r="W167" s="531">
        <v>7500</v>
      </c>
      <c r="X167" s="585">
        <f t="shared" si="41"/>
        <v>0</v>
      </c>
      <c r="Y167" s="532">
        <f t="shared" si="36"/>
        <v>0</v>
      </c>
    </row>
    <row r="168" spans="1:25" x14ac:dyDescent="0.25">
      <c r="A168" s="324" t="s">
        <v>1075</v>
      </c>
      <c r="B168" s="333" t="str">
        <f t="shared" si="45"/>
        <v>Ontario Public Library</v>
      </c>
      <c r="C168" s="325" t="s">
        <v>1076</v>
      </c>
      <c r="D168" s="326">
        <v>43</v>
      </c>
      <c r="E168" s="327">
        <v>1592</v>
      </c>
      <c r="F168" s="326">
        <v>1</v>
      </c>
      <c r="G168" s="326">
        <v>0</v>
      </c>
      <c r="H168" s="326" t="s">
        <v>705</v>
      </c>
      <c r="I168" s="326">
        <v>500</v>
      </c>
      <c r="J168" s="328" t="s">
        <v>1077</v>
      </c>
      <c r="K168" s="338">
        <v>0.8</v>
      </c>
      <c r="L168" s="433">
        <f t="shared" si="33"/>
        <v>0.19999999999999996</v>
      </c>
      <c r="M168" s="441">
        <v>5000</v>
      </c>
      <c r="N168" s="440">
        <v>5000</v>
      </c>
      <c r="O168" s="430">
        <f t="shared" si="34"/>
        <v>5000</v>
      </c>
      <c r="P168" s="339">
        <v>202</v>
      </c>
      <c r="Q168" s="340">
        <f t="shared" si="35"/>
        <v>4798</v>
      </c>
      <c r="R168" s="533">
        <v>17832.52</v>
      </c>
      <c r="S168" s="429">
        <f t="shared" si="43"/>
        <v>4798</v>
      </c>
      <c r="T168" s="534">
        <f t="shared" si="44"/>
        <v>0</v>
      </c>
      <c r="U168" s="535">
        <f t="shared" si="42"/>
        <v>22290.649999999998</v>
      </c>
      <c r="V168" s="536">
        <f t="shared" si="40"/>
        <v>17832.52</v>
      </c>
      <c r="W168" s="537">
        <f t="shared" si="37"/>
        <v>4458.1299999999983</v>
      </c>
      <c r="X168" s="586">
        <f t="shared" si="41"/>
        <v>339.87000000000171</v>
      </c>
      <c r="Y168" s="532">
        <f t="shared" si="36"/>
        <v>0</v>
      </c>
    </row>
    <row r="169" spans="1:25" x14ac:dyDescent="0.25">
      <c r="A169" s="333" t="s">
        <v>1078</v>
      </c>
      <c r="B169" s="324" t="str">
        <f t="shared" si="45"/>
        <v>Orfordville Public Library</v>
      </c>
      <c r="C169" s="334" t="s">
        <v>1079</v>
      </c>
      <c r="D169" s="335">
        <v>42</v>
      </c>
      <c r="E169" s="336">
        <v>2895</v>
      </c>
      <c r="F169" s="335">
        <v>1</v>
      </c>
      <c r="G169" s="335">
        <v>0</v>
      </c>
      <c r="H169" s="335" t="s">
        <v>784</v>
      </c>
      <c r="I169" s="335">
        <v>750</v>
      </c>
      <c r="J169" s="337" t="s">
        <v>1080</v>
      </c>
      <c r="K169" s="329">
        <v>0.6</v>
      </c>
      <c r="L169" s="439">
        <f t="shared" si="33"/>
        <v>0.4</v>
      </c>
      <c r="M169" s="432">
        <v>7500</v>
      </c>
      <c r="N169" s="431">
        <v>5000</v>
      </c>
      <c r="O169" s="436">
        <f t="shared" si="34"/>
        <v>7500</v>
      </c>
      <c r="P169" s="330">
        <v>0</v>
      </c>
      <c r="Q169" s="331">
        <f t="shared" si="35"/>
        <v>7500</v>
      </c>
      <c r="R169" s="527">
        <v>9582.23</v>
      </c>
      <c r="S169" s="435">
        <f t="shared" si="43"/>
        <v>7500</v>
      </c>
      <c r="T169" s="528">
        <f t="shared" si="44"/>
        <v>0</v>
      </c>
      <c r="U169" s="529">
        <f t="shared" si="42"/>
        <v>15970.383333333333</v>
      </c>
      <c r="V169" s="530">
        <f t="shared" si="40"/>
        <v>9582.23</v>
      </c>
      <c r="W169" s="531">
        <f t="shared" si="37"/>
        <v>6388.1533333333336</v>
      </c>
      <c r="X169" s="585">
        <f t="shared" si="41"/>
        <v>1111.8466666666664</v>
      </c>
      <c r="Y169" s="532">
        <f t="shared" si="36"/>
        <v>0</v>
      </c>
    </row>
    <row r="170" spans="1:25" x14ac:dyDescent="0.25">
      <c r="A170" s="324" t="s">
        <v>1081</v>
      </c>
      <c r="B170" s="333" t="str">
        <f t="shared" si="45"/>
        <v>Owen Public Library</v>
      </c>
      <c r="C170" s="325" t="s">
        <v>1082</v>
      </c>
      <c r="D170" s="326">
        <v>43</v>
      </c>
      <c r="E170" s="327">
        <v>3162</v>
      </c>
      <c r="F170" s="326">
        <v>1</v>
      </c>
      <c r="G170" s="326">
        <v>0</v>
      </c>
      <c r="H170" s="326" t="s">
        <v>814</v>
      </c>
      <c r="I170" s="326">
        <v>750</v>
      </c>
      <c r="J170" s="328" t="s">
        <v>1083</v>
      </c>
      <c r="K170" s="338">
        <v>0.7</v>
      </c>
      <c r="L170" s="433">
        <f t="shared" si="33"/>
        <v>0.30000000000000004</v>
      </c>
      <c r="M170" s="432">
        <v>7500</v>
      </c>
      <c r="N170" s="431">
        <v>5000</v>
      </c>
      <c r="O170" s="430">
        <f t="shared" si="34"/>
        <v>7500</v>
      </c>
      <c r="P170" s="339">
        <v>0</v>
      </c>
      <c r="Q170" s="340">
        <f t="shared" si="35"/>
        <v>7500</v>
      </c>
      <c r="R170" s="533">
        <v>9582.23</v>
      </c>
      <c r="S170" s="429">
        <f t="shared" si="43"/>
        <v>7500</v>
      </c>
      <c r="T170" s="534">
        <f t="shared" si="44"/>
        <v>0</v>
      </c>
      <c r="U170" s="535">
        <f t="shared" si="42"/>
        <v>13688.9</v>
      </c>
      <c r="V170" s="536">
        <f t="shared" si="40"/>
        <v>9582.23</v>
      </c>
      <c r="W170" s="537">
        <f t="shared" si="37"/>
        <v>4106.67</v>
      </c>
      <c r="X170" s="586">
        <f t="shared" si="41"/>
        <v>3393.33</v>
      </c>
      <c r="Y170" s="532">
        <f t="shared" si="36"/>
        <v>0</v>
      </c>
    </row>
    <row r="171" spans="1:25" x14ac:dyDescent="0.25">
      <c r="A171" s="333" t="s">
        <v>1084</v>
      </c>
      <c r="B171" s="324" t="str">
        <f t="shared" si="45"/>
        <v>Oxford Public Library</v>
      </c>
      <c r="C171" s="334" t="s">
        <v>1085</v>
      </c>
      <c r="D171" s="335">
        <v>43</v>
      </c>
      <c r="E171" s="336">
        <v>1261</v>
      </c>
      <c r="F171" s="335">
        <v>1</v>
      </c>
      <c r="G171" s="335">
        <v>0</v>
      </c>
      <c r="H171" s="335" t="s">
        <v>845</v>
      </c>
      <c r="I171" s="335">
        <v>500</v>
      </c>
      <c r="J171" s="337" t="s">
        <v>1086</v>
      </c>
      <c r="K171" s="329">
        <v>0.7</v>
      </c>
      <c r="L171" s="439">
        <f t="shared" si="33"/>
        <v>0.30000000000000004</v>
      </c>
      <c r="M171" s="438">
        <v>5000</v>
      </c>
      <c r="N171" s="437">
        <v>5000</v>
      </c>
      <c r="O171" s="436">
        <f t="shared" si="34"/>
        <v>5000</v>
      </c>
      <c r="P171" s="330">
        <v>0</v>
      </c>
      <c r="Q171" s="331">
        <f t="shared" si="35"/>
        <v>5000</v>
      </c>
      <c r="R171" s="527">
        <v>9582.23</v>
      </c>
      <c r="S171" s="435">
        <f t="shared" si="43"/>
        <v>5000</v>
      </c>
      <c r="T171" s="528">
        <f t="shared" si="44"/>
        <v>0</v>
      </c>
      <c r="U171" s="529">
        <f t="shared" si="42"/>
        <v>13688.9</v>
      </c>
      <c r="V171" s="530">
        <f t="shared" si="40"/>
        <v>9582.23</v>
      </c>
      <c r="W171" s="531">
        <f t="shared" si="37"/>
        <v>4106.67</v>
      </c>
      <c r="X171" s="585">
        <f t="shared" si="41"/>
        <v>893.32999999999993</v>
      </c>
      <c r="Y171" s="532">
        <f t="shared" si="36"/>
        <v>0</v>
      </c>
    </row>
    <row r="172" spans="1:25" x14ac:dyDescent="0.25">
      <c r="A172" s="324" t="s">
        <v>1087</v>
      </c>
      <c r="B172" s="333" t="str">
        <f t="shared" si="45"/>
        <v>Packwaukee Public Library</v>
      </c>
      <c r="C172" s="325" t="s">
        <v>1088</v>
      </c>
      <c r="D172" s="326">
        <v>43</v>
      </c>
      <c r="E172" s="327">
        <v>1509</v>
      </c>
      <c r="F172" s="326">
        <v>1</v>
      </c>
      <c r="G172" s="326">
        <v>0</v>
      </c>
      <c r="H172" s="326" t="s">
        <v>845</v>
      </c>
      <c r="I172" s="326">
        <v>500</v>
      </c>
      <c r="J172" s="328" t="s">
        <v>1089</v>
      </c>
      <c r="K172" s="338">
        <v>0.7</v>
      </c>
      <c r="L172" s="433">
        <f t="shared" si="33"/>
        <v>0.30000000000000004</v>
      </c>
      <c r="M172" s="441">
        <v>5000</v>
      </c>
      <c r="N172" s="440">
        <v>5000</v>
      </c>
      <c r="O172" s="430">
        <f t="shared" si="34"/>
        <v>5000</v>
      </c>
      <c r="P172" s="339">
        <v>0</v>
      </c>
      <c r="Q172" s="340">
        <f t="shared" si="35"/>
        <v>5000</v>
      </c>
      <c r="R172" s="533">
        <v>9582.23</v>
      </c>
      <c r="S172" s="429">
        <f t="shared" si="43"/>
        <v>5000</v>
      </c>
      <c r="T172" s="534">
        <f t="shared" si="44"/>
        <v>0</v>
      </c>
      <c r="U172" s="535">
        <f t="shared" si="42"/>
        <v>13688.9</v>
      </c>
      <c r="V172" s="536">
        <f t="shared" si="40"/>
        <v>9582.23</v>
      </c>
      <c r="W172" s="537">
        <f t="shared" si="37"/>
        <v>4106.67</v>
      </c>
      <c r="X172" s="586">
        <f t="shared" si="41"/>
        <v>893.32999999999993</v>
      </c>
      <c r="Y172" s="532">
        <f t="shared" si="36"/>
        <v>0</v>
      </c>
    </row>
    <row r="173" spans="1:25" x14ac:dyDescent="0.25">
      <c r="A173" s="333" t="s">
        <v>1090</v>
      </c>
      <c r="B173" s="324" t="str">
        <f t="shared" si="45"/>
        <v>Park Falls Public Library</v>
      </c>
      <c r="C173" s="334" t="s">
        <v>1091</v>
      </c>
      <c r="D173" s="335">
        <v>43</v>
      </c>
      <c r="E173" s="336">
        <v>4965</v>
      </c>
      <c r="F173" s="335">
        <v>1</v>
      </c>
      <c r="G173" s="335">
        <v>0</v>
      </c>
      <c r="H173" s="335" t="s">
        <v>1069</v>
      </c>
      <c r="I173" s="335">
        <v>750</v>
      </c>
      <c r="J173" s="337" t="s">
        <v>1092</v>
      </c>
      <c r="K173" s="329">
        <v>0.8</v>
      </c>
      <c r="L173" s="439">
        <f t="shared" si="33"/>
        <v>0.19999999999999996</v>
      </c>
      <c r="M173" s="438">
        <v>7500</v>
      </c>
      <c r="N173" s="437">
        <v>7500</v>
      </c>
      <c r="O173" s="436">
        <f t="shared" si="34"/>
        <v>7500</v>
      </c>
      <c r="P173" s="330">
        <v>0</v>
      </c>
      <c r="Q173" s="331">
        <f t="shared" si="35"/>
        <v>7500</v>
      </c>
      <c r="R173" s="527" t="s">
        <v>1342</v>
      </c>
      <c r="S173" s="435" t="s">
        <v>1342</v>
      </c>
      <c r="T173" s="528" t="s">
        <v>1342</v>
      </c>
      <c r="U173" s="529" t="s">
        <v>1342</v>
      </c>
      <c r="V173" s="530" t="s">
        <v>1342</v>
      </c>
      <c r="W173" s="531" t="s">
        <v>1342</v>
      </c>
      <c r="X173" s="585" t="s">
        <v>1342</v>
      </c>
      <c r="Y173" s="532" t="e">
        <f t="shared" si="36"/>
        <v>#VALUE!</v>
      </c>
    </row>
    <row r="174" spans="1:25" x14ac:dyDescent="0.25">
      <c r="A174" s="324" t="s">
        <v>1093</v>
      </c>
      <c r="B174" s="333" t="str">
        <f t="shared" si="45"/>
        <v>Patterson Memorial Library</v>
      </c>
      <c r="C174" s="325" t="s">
        <v>1094</v>
      </c>
      <c r="D174" s="326">
        <v>42</v>
      </c>
      <c r="E174" s="327">
        <v>3646</v>
      </c>
      <c r="F174" s="326">
        <v>1</v>
      </c>
      <c r="G174" s="326">
        <v>0</v>
      </c>
      <c r="H174" s="326" t="s">
        <v>793</v>
      </c>
      <c r="I174" s="326">
        <v>750</v>
      </c>
      <c r="J174" s="328" t="s">
        <v>640</v>
      </c>
      <c r="K174" s="338">
        <v>0.6</v>
      </c>
      <c r="L174" s="433">
        <f t="shared" si="33"/>
        <v>0.4</v>
      </c>
      <c r="M174" s="432">
        <v>7500</v>
      </c>
      <c r="N174" s="431">
        <v>5000</v>
      </c>
      <c r="O174" s="430">
        <f t="shared" si="34"/>
        <v>7500</v>
      </c>
      <c r="P174" s="339">
        <v>0</v>
      </c>
      <c r="Q174" s="340">
        <f t="shared" si="35"/>
        <v>7500</v>
      </c>
      <c r="R174" s="533" t="s">
        <v>1342</v>
      </c>
      <c r="S174" s="429" t="s">
        <v>1342</v>
      </c>
      <c r="T174" s="534" t="s">
        <v>1342</v>
      </c>
      <c r="U174" s="535" t="s">
        <v>1342</v>
      </c>
      <c r="V174" s="536" t="s">
        <v>1342</v>
      </c>
      <c r="W174" s="537" t="s">
        <v>1342</v>
      </c>
      <c r="X174" s="586" t="s">
        <v>1342</v>
      </c>
      <c r="Y174" s="532" t="e">
        <f t="shared" si="36"/>
        <v>#VALUE!</v>
      </c>
    </row>
    <row r="175" spans="1:25" x14ac:dyDescent="0.25">
      <c r="A175" s="333" t="s">
        <v>1095</v>
      </c>
      <c r="B175" s="324" t="str">
        <f t="shared" si="45"/>
        <v>Pepin Public Library</v>
      </c>
      <c r="C175" s="334" t="s">
        <v>1096</v>
      </c>
      <c r="D175" s="335">
        <v>42</v>
      </c>
      <c r="E175" s="336">
        <v>2704</v>
      </c>
      <c r="F175" s="335">
        <v>1</v>
      </c>
      <c r="G175" s="335">
        <v>0</v>
      </c>
      <c r="H175" s="335" t="s">
        <v>820</v>
      </c>
      <c r="I175" s="335">
        <v>750</v>
      </c>
      <c r="J175" s="337" t="s">
        <v>1097</v>
      </c>
      <c r="K175" s="329">
        <v>0.6</v>
      </c>
      <c r="L175" s="439">
        <f t="shared" si="33"/>
        <v>0.4</v>
      </c>
      <c r="M175" s="432">
        <v>7500</v>
      </c>
      <c r="N175" s="431">
        <v>5000</v>
      </c>
      <c r="O175" s="436">
        <f t="shared" si="34"/>
        <v>7500</v>
      </c>
      <c r="P175" s="330">
        <v>0</v>
      </c>
      <c r="Q175" s="331">
        <f t="shared" si="35"/>
        <v>7500</v>
      </c>
      <c r="R175" s="527">
        <v>9582.23</v>
      </c>
      <c r="S175" s="435">
        <f>MIN(Q175,R175)</f>
        <v>7500</v>
      </c>
      <c r="T175" s="528">
        <f>Q175-S175</f>
        <v>0</v>
      </c>
      <c r="U175" s="529">
        <f t="shared" si="42"/>
        <v>15970.383333333333</v>
      </c>
      <c r="V175" s="530">
        <f t="shared" si="40"/>
        <v>9582.23</v>
      </c>
      <c r="W175" s="531">
        <f t="shared" si="37"/>
        <v>6388.1533333333336</v>
      </c>
      <c r="X175" s="585">
        <f t="shared" si="41"/>
        <v>1111.8466666666664</v>
      </c>
      <c r="Y175" s="532">
        <f t="shared" si="36"/>
        <v>0</v>
      </c>
    </row>
    <row r="176" spans="1:25" x14ac:dyDescent="0.25">
      <c r="A176" s="324" t="s">
        <v>1098</v>
      </c>
      <c r="B176" s="333" t="str">
        <f t="shared" si="45"/>
        <v>Phillips Public Library</v>
      </c>
      <c r="C176" s="325" t="s">
        <v>1099</v>
      </c>
      <c r="D176" s="326">
        <v>43</v>
      </c>
      <c r="E176" s="327">
        <v>7952</v>
      </c>
      <c r="F176" s="326">
        <v>1</v>
      </c>
      <c r="G176" s="326">
        <v>0</v>
      </c>
      <c r="H176" s="326" t="s">
        <v>1069</v>
      </c>
      <c r="I176" s="326">
        <v>1000</v>
      </c>
      <c r="J176" s="328" t="s">
        <v>556</v>
      </c>
      <c r="K176" s="338">
        <v>0.7</v>
      </c>
      <c r="L176" s="433">
        <f t="shared" si="33"/>
        <v>0.30000000000000004</v>
      </c>
      <c r="M176" s="432">
        <v>10000</v>
      </c>
      <c r="N176" s="431">
        <v>5000</v>
      </c>
      <c r="O176" s="430">
        <f t="shared" si="34"/>
        <v>10000</v>
      </c>
      <c r="P176" s="339">
        <v>0</v>
      </c>
      <c r="Q176" s="340">
        <f t="shared" si="35"/>
        <v>10000</v>
      </c>
      <c r="R176" s="533">
        <v>13855.9</v>
      </c>
      <c r="S176" s="429">
        <f>MIN(Q176,R176)</f>
        <v>10000</v>
      </c>
      <c r="T176" s="534">
        <f>Q176-S176</f>
        <v>0</v>
      </c>
      <c r="U176" s="535">
        <f t="shared" si="42"/>
        <v>19794.142857142859</v>
      </c>
      <c r="V176" s="536">
        <f t="shared" si="40"/>
        <v>13855.9</v>
      </c>
      <c r="W176" s="537">
        <f t="shared" si="37"/>
        <v>5938.2428571428582</v>
      </c>
      <c r="X176" s="586">
        <f t="shared" si="41"/>
        <v>4061.7571428571418</v>
      </c>
      <c r="Y176" s="532">
        <f t="shared" si="36"/>
        <v>0</v>
      </c>
    </row>
    <row r="177" spans="1:368" x14ac:dyDescent="0.25">
      <c r="A177" s="333" t="s">
        <v>1100</v>
      </c>
      <c r="B177" s="324" t="str">
        <f t="shared" si="45"/>
        <v>Pittsville Community Library</v>
      </c>
      <c r="C177" s="334" t="s">
        <v>1101</v>
      </c>
      <c r="D177" s="335">
        <v>43</v>
      </c>
      <c r="E177" s="336">
        <v>2078</v>
      </c>
      <c r="F177" s="335">
        <v>1</v>
      </c>
      <c r="G177" s="335">
        <v>0</v>
      </c>
      <c r="H177" s="335" t="s">
        <v>985</v>
      </c>
      <c r="I177" s="335">
        <v>750</v>
      </c>
      <c r="J177" s="337" t="s">
        <v>557</v>
      </c>
      <c r="K177" s="329">
        <v>0.6</v>
      </c>
      <c r="L177" s="439">
        <f t="shared" si="33"/>
        <v>0.4</v>
      </c>
      <c r="M177" s="432">
        <v>7500</v>
      </c>
      <c r="N177" s="431">
        <v>5000</v>
      </c>
      <c r="O177" s="436">
        <f t="shared" si="34"/>
        <v>7500</v>
      </c>
      <c r="P177" s="330">
        <v>0</v>
      </c>
      <c r="Q177" s="331">
        <f t="shared" si="35"/>
        <v>7500</v>
      </c>
      <c r="R177" s="527" t="s">
        <v>1342</v>
      </c>
      <c r="S177" s="435" t="s">
        <v>1342</v>
      </c>
      <c r="T177" s="528" t="s">
        <v>1342</v>
      </c>
      <c r="U177" s="529" t="s">
        <v>1342</v>
      </c>
      <c r="V177" s="530" t="s">
        <v>1342</v>
      </c>
      <c r="W177" s="531" t="s">
        <v>1342</v>
      </c>
      <c r="X177" s="585" t="s">
        <v>1342</v>
      </c>
      <c r="Y177" s="532" t="e">
        <f t="shared" si="36"/>
        <v>#VALUE!</v>
      </c>
    </row>
    <row r="178" spans="1:368" x14ac:dyDescent="0.25">
      <c r="A178" s="324" t="s">
        <v>1102</v>
      </c>
      <c r="B178" s="333" t="str">
        <f t="shared" si="45"/>
        <v>Plainfield Public Library</v>
      </c>
      <c r="C178" s="325" t="s">
        <v>1103</v>
      </c>
      <c r="D178" s="326">
        <v>43</v>
      </c>
      <c r="E178" s="327">
        <v>1769</v>
      </c>
      <c r="F178" s="326">
        <v>1</v>
      </c>
      <c r="G178" s="326">
        <v>0</v>
      </c>
      <c r="H178" s="326" t="s">
        <v>793</v>
      </c>
      <c r="I178" s="326">
        <v>500</v>
      </c>
      <c r="J178" s="328" t="s">
        <v>1104</v>
      </c>
      <c r="K178" s="338">
        <v>0.8</v>
      </c>
      <c r="L178" s="433">
        <f t="shared" si="33"/>
        <v>0.19999999999999996</v>
      </c>
      <c r="M178" s="441">
        <v>5000</v>
      </c>
      <c r="N178" s="440">
        <v>5000</v>
      </c>
      <c r="O178" s="430">
        <f t="shared" si="34"/>
        <v>5000</v>
      </c>
      <c r="P178" s="339">
        <v>0</v>
      </c>
      <c r="Q178" s="340">
        <f t="shared" si="35"/>
        <v>5000</v>
      </c>
      <c r="R178" s="533">
        <v>9582.23</v>
      </c>
      <c r="S178" s="429">
        <f t="shared" ref="S178:S183" si="46">MIN(Q178,R178)</f>
        <v>5000</v>
      </c>
      <c r="T178" s="534">
        <f t="shared" ref="T178:T183" si="47">Q178-S178</f>
        <v>0</v>
      </c>
      <c r="U178" s="535">
        <f t="shared" si="42"/>
        <v>11977.787499999999</v>
      </c>
      <c r="V178" s="536">
        <f t="shared" si="40"/>
        <v>9582.23</v>
      </c>
      <c r="W178" s="537">
        <f t="shared" si="37"/>
        <v>2395.557499999999</v>
      </c>
      <c r="X178" s="586">
        <f t="shared" si="41"/>
        <v>2604.442500000001</v>
      </c>
      <c r="Y178" s="532">
        <f t="shared" si="36"/>
        <v>0</v>
      </c>
    </row>
    <row r="179" spans="1:368" x14ac:dyDescent="0.25">
      <c r="A179" s="333" t="s">
        <v>1105</v>
      </c>
      <c r="B179" s="324" t="str">
        <f t="shared" si="45"/>
        <v>Plum City Public Library</v>
      </c>
      <c r="C179" s="334" t="s">
        <v>1106</v>
      </c>
      <c r="D179" s="335">
        <v>43</v>
      </c>
      <c r="E179" s="336">
        <v>2511</v>
      </c>
      <c r="F179" s="335">
        <v>1</v>
      </c>
      <c r="G179" s="335">
        <v>0</v>
      </c>
      <c r="H179" s="335" t="s">
        <v>838</v>
      </c>
      <c r="I179" s="335">
        <v>750</v>
      </c>
      <c r="J179" s="337" t="s">
        <v>559</v>
      </c>
      <c r="K179" s="329">
        <v>0.7</v>
      </c>
      <c r="L179" s="439">
        <f t="shared" si="33"/>
        <v>0.30000000000000004</v>
      </c>
      <c r="M179" s="432">
        <v>7500</v>
      </c>
      <c r="N179" s="431">
        <v>5000</v>
      </c>
      <c r="O179" s="436">
        <f t="shared" si="34"/>
        <v>7500</v>
      </c>
      <c r="P179" s="330">
        <v>0</v>
      </c>
      <c r="Q179" s="331">
        <f t="shared" si="35"/>
        <v>7500</v>
      </c>
      <c r="R179" s="527">
        <v>9582.23</v>
      </c>
      <c r="S179" s="435">
        <f t="shared" si="46"/>
        <v>7500</v>
      </c>
      <c r="T179" s="528">
        <f t="shared" si="47"/>
        <v>0</v>
      </c>
      <c r="U179" s="529">
        <f t="shared" si="42"/>
        <v>13688.9</v>
      </c>
      <c r="V179" s="530">
        <f t="shared" si="40"/>
        <v>9582.23</v>
      </c>
      <c r="W179" s="531">
        <f t="shared" si="37"/>
        <v>4106.67</v>
      </c>
      <c r="X179" s="585">
        <f t="shared" si="41"/>
        <v>3393.33</v>
      </c>
      <c r="Y179" s="532">
        <f t="shared" si="36"/>
        <v>0</v>
      </c>
    </row>
    <row r="180" spans="1:368" x14ac:dyDescent="0.25">
      <c r="A180" s="324" t="s">
        <v>1107</v>
      </c>
      <c r="B180" s="333" t="str">
        <f t="shared" si="45"/>
        <v>Plum Lake Public Library</v>
      </c>
      <c r="C180" s="325" t="s">
        <v>1108</v>
      </c>
      <c r="D180" s="326">
        <v>43</v>
      </c>
      <c r="E180" s="327">
        <v>496</v>
      </c>
      <c r="F180" s="326">
        <v>1</v>
      </c>
      <c r="G180" s="326">
        <v>0</v>
      </c>
      <c r="H180" s="326" t="s">
        <v>712</v>
      </c>
      <c r="I180" s="326">
        <v>500</v>
      </c>
      <c r="J180" s="328" t="s">
        <v>1109</v>
      </c>
      <c r="K180" s="338">
        <v>0.7</v>
      </c>
      <c r="L180" s="433">
        <f t="shared" si="33"/>
        <v>0.30000000000000004</v>
      </c>
      <c r="M180" s="441">
        <v>5000</v>
      </c>
      <c r="N180" s="440">
        <v>5000</v>
      </c>
      <c r="O180" s="430">
        <f t="shared" si="34"/>
        <v>5000</v>
      </c>
      <c r="P180" s="339">
        <v>0</v>
      </c>
      <c r="Q180" s="340">
        <f t="shared" si="35"/>
        <v>5000</v>
      </c>
      <c r="R180" s="533">
        <v>9582.23</v>
      </c>
      <c r="S180" s="429">
        <f t="shared" si="46"/>
        <v>5000</v>
      </c>
      <c r="T180" s="534">
        <f t="shared" si="47"/>
        <v>0</v>
      </c>
      <c r="U180" s="535">
        <f t="shared" si="42"/>
        <v>13688.9</v>
      </c>
      <c r="V180" s="536">
        <f t="shared" si="40"/>
        <v>9582.23</v>
      </c>
      <c r="W180" s="537">
        <f t="shared" si="37"/>
        <v>4106.67</v>
      </c>
      <c r="X180" s="586">
        <f t="shared" si="41"/>
        <v>893.32999999999993</v>
      </c>
      <c r="Y180" s="532">
        <f t="shared" si="36"/>
        <v>0</v>
      </c>
    </row>
    <row r="181" spans="1:368" s="343" customFormat="1" x14ac:dyDescent="0.25">
      <c r="A181" s="333" t="s">
        <v>1355</v>
      </c>
      <c r="B181" s="324" t="str">
        <f t="shared" si="45"/>
        <v>Potosi Branch Library (Schreiner Memorial Library)</v>
      </c>
      <c r="C181" s="334"/>
      <c r="D181" s="335"/>
      <c r="E181" s="336"/>
      <c r="F181" s="335"/>
      <c r="G181" s="335"/>
      <c r="H181" s="335"/>
      <c r="I181" s="335"/>
      <c r="J181" s="337"/>
      <c r="K181" s="329">
        <v>0.6</v>
      </c>
      <c r="L181" s="439">
        <f t="shared" si="33"/>
        <v>0.4</v>
      </c>
      <c r="M181" s="438" t="s">
        <v>1352</v>
      </c>
      <c r="N181" s="437">
        <v>5000</v>
      </c>
      <c r="O181" s="436">
        <f t="shared" si="34"/>
        <v>5000</v>
      </c>
      <c r="P181" s="330">
        <v>0</v>
      </c>
      <c r="Q181" s="331">
        <f t="shared" si="35"/>
        <v>5000</v>
      </c>
      <c r="R181" s="527">
        <v>9582.23</v>
      </c>
      <c r="S181" s="435">
        <f t="shared" si="46"/>
        <v>5000</v>
      </c>
      <c r="T181" s="528">
        <f t="shared" si="47"/>
        <v>0</v>
      </c>
      <c r="U181" s="529">
        <f>W181/L181</f>
        <v>12500</v>
      </c>
      <c r="V181" s="530">
        <f t="shared" si="40"/>
        <v>7500</v>
      </c>
      <c r="W181" s="531">
        <v>5000</v>
      </c>
      <c r="X181" s="585">
        <f t="shared" si="41"/>
        <v>0</v>
      </c>
      <c r="Y181" s="532">
        <f t="shared" si="36"/>
        <v>0</v>
      </c>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9"/>
      <c r="DG181" s="19"/>
      <c r="DH181" s="19"/>
      <c r="DI181" s="19"/>
      <c r="DJ181" s="19"/>
      <c r="DK181" s="19"/>
      <c r="DL181" s="19"/>
      <c r="DM181" s="19"/>
      <c r="DN181" s="19"/>
      <c r="DO181" s="19"/>
      <c r="DP181" s="19"/>
      <c r="DQ181" s="19"/>
      <c r="DR181" s="19"/>
      <c r="DS181" s="19"/>
      <c r="DT181" s="19"/>
      <c r="DU181" s="19"/>
      <c r="DV181" s="19"/>
      <c r="DW181" s="19"/>
      <c r="DX181" s="19"/>
      <c r="DY181" s="19"/>
      <c r="DZ181" s="19"/>
      <c r="EA181" s="19"/>
      <c r="EB181" s="19"/>
      <c r="EC181" s="19"/>
      <c r="ED181" s="19"/>
      <c r="EE181" s="19"/>
      <c r="EF181" s="19"/>
      <c r="EG181" s="19"/>
      <c r="EH181" s="19"/>
      <c r="EI181" s="19"/>
      <c r="EJ181" s="19"/>
      <c r="EK181" s="19"/>
      <c r="EL181" s="19"/>
      <c r="EM181" s="19"/>
      <c r="EN181" s="19"/>
      <c r="EO181" s="19"/>
      <c r="EP181" s="19"/>
      <c r="EQ181" s="19"/>
      <c r="ER181" s="19"/>
      <c r="ES181" s="19"/>
      <c r="ET181" s="19"/>
      <c r="EU181" s="19"/>
      <c r="EV181" s="19"/>
      <c r="EW181" s="19"/>
      <c r="EX181" s="19"/>
      <c r="EY181" s="19"/>
      <c r="EZ181" s="19"/>
      <c r="FA181" s="19"/>
      <c r="FB181" s="19"/>
      <c r="FC181" s="19"/>
      <c r="FD181" s="19"/>
      <c r="FE181" s="19"/>
      <c r="FF181" s="19"/>
      <c r="FG181" s="19"/>
      <c r="FH181" s="19"/>
      <c r="FI181" s="19"/>
      <c r="FJ181" s="19"/>
      <c r="FK181" s="19"/>
      <c r="FL181" s="19"/>
      <c r="FM181" s="19"/>
      <c r="FN181" s="19"/>
      <c r="FO181" s="19"/>
      <c r="FP181" s="19"/>
      <c r="FQ181" s="19"/>
      <c r="FR181" s="19"/>
      <c r="FS181" s="19"/>
      <c r="FT181" s="19"/>
      <c r="FU181" s="19"/>
      <c r="FV181" s="19"/>
      <c r="FW181" s="19"/>
      <c r="FX181" s="19"/>
      <c r="FY181" s="19"/>
      <c r="FZ181" s="19"/>
      <c r="GA181" s="19"/>
      <c r="GB181" s="19"/>
      <c r="GC181" s="19"/>
      <c r="GD181" s="19"/>
      <c r="GE181" s="19"/>
      <c r="GF181" s="19"/>
      <c r="GG181" s="19"/>
      <c r="GH181" s="19"/>
      <c r="GI181" s="19"/>
      <c r="GJ181" s="19"/>
      <c r="GK181" s="19"/>
      <c r="GL181" s="19"/>
      <c r="GM181" s="19"/>
      <c r="GN181" s="19"/>
      <c r="GO181" s="19"/>
      <c r="GP181" s="19"/>
      <c r="GQ181" s="19"/>
      <c r="GR181" s="19"/>
      <c r="GS181" s="19"/>
      <c r="GT181" s="19"/>
      <c r="GU181" s="19"/>
      <c r="GV181" s="19"/>
      <c r="GW181" s="19"/>
      <c r="GX181" s="19"/>
      <c r="GY181" s="19"/>
      <c r="GZ181" s="19"/>
      <c r="HA181" s="19"/>
      <c r="HB181" s="19"/>
      <c r="HC181" s="19"/>
      <c r="HD181" s="19"/>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c r="IN181" s="19"/>
      <c r="IO181" s="19"/>
      <c r="IP181" s="19"/>
      <c r="IQ181" s="19"/>
      <c r="IR181" s="19"/>
      <c r="IS181" s="19"/>
      <c r="IT181" s="19"/>
      <c r="IU181" s="19"/>
      <c r="IV181" s="19"/>
      <c r="IW181" s="19"/>
      <c r="IX181" s="19"/>
      <c r="IY181" s="19"/>
      <c r="IZ181" s="19"/>
      <c r="JA181" s="19"/>
      <c r="JB181" s="19"/>
      <c r="JC181" s="19"/>
      <c r="JD181" s="19"/>
      <c r="JE181" s="19"/>
      <c r="JF181" s="19"/>
      <c r="JG181" s="19"/>
      <c r="JH181" s="19"/>
      <c r="JI181" s="19"/>
      <c r="JJ181" s="19"/>
      <c r="JK181" s="19"/>
      <c r="JL181" s="19"/>
      <c r="JM181" s="19"/>
      <c r="JN181" s="19"/>
      <c r="JO181" s="19"/>
      <c r="JP181" s="19"/>
      <c r="JQ181" s="19"/>
      <c r="JR181" s="19"/>
      <c r="JS181" s="19"/>
      <c r="JT181" s="19"/>
      <c r="JU181" s="19"/>
      <c r="JV181" s="19"/>
      <c r="JW181" s="19"/>
      <c r="JX181" s="19"/>
      <c r="JY181" s="19"/>
      <c r="JZ181" s="19"/>
      <c r="KA181" s="19"/>
      <c r="KB181" s="19"/>
      <c r="KC181" s="19"/>
      <c r="KD181" s="19"/>
      <c r="KE181" s="19"/>
      <c r="KF181" s="19"/>
      <c r="KG181" s="19"/>
      <c r="KH181" s="19"/>
      <c r="KI181" s="19"/>
      <c r="KJ181" s="19"/>
      <c r="KK181" s="19"/>
      <c r="KL181" s="19"/>
      <c r="KM181" s="19"/>
      <c r="KN181" s="19"/>
      <c r="KO181" s="19"/>
      <c r="KP181" s="19"/>
      <c r="KQ181" s="19"/>
      <c r="KR181" s="19"/>
      <c r="KS181" s="19"/>
      <c r="KT181" s="19"/>
      <c r="KU181" s="19"/>
      <c r="KV181" s="19"/>
      <c r="KW181" s="19"/>
      <c r="KX181" s="19"/>
      <c r="KY181" s="19"/>
      <c r="KZ181" s="19"/>
      <c r="LA181" s="19"/>
      <c r="LB181" s="19"/>
      <c r="LC181" s="19"/>
      <c r="LD181" s="19"/>
      <c r="LE181" s="19"/>
      <c r="LF181" s="19"/>
      <c r="LG181" s="19"/>
      <c r="LH181" s="19"/>
      <c r="LI181" s="19"/>
      <c r="LJ181" s="19"/>
      <c r="LK181" s="19"/>
      <c r="LL181" s="19"/>
      <c r="LM181" s="19"/>
      <c r="LN181" s="19"/>
      <c r="LO181" s="19"/>
      <c r="LP181" s="19"/>
      <c r="LQ181" s="19"/>
      <c r="LR181" s="19"/>
      <c r="LS181" s="19"/>
      <c r="LT181" s="19"/>
      <c r="LU181" s="19"/>
      <c r="LV181" s="19"/>
      <c r="LW181" s="19"/>
      <c r="LX181" s="19"/>
      <c r="LY181" s="19"/>
      <c r="LZ181" s="19"/>
      <c r="MA181" s="19"/>
      <c r="MB181" s="19"/>
      <c r="MC181" s="19"/>
      <c r="MD181" s="19"/>
      <c r="ME181" s="19"/>
      <c r="MF181" s="19"/>
      <c r="MG181" s="19"/>
      <c r="MH181" s="19"/>
      <c r="MI181" s="19"/>
      <c r="MJ181" s="19"/>
      <c r="MK181" s="19"/>
      <c r="ML181" s="19"/>
      <c r="MM181" s="19"/>
      <c r="MN181" s="19"/>
      <c r="MO181" s="19"/>
      <c r="MP181" s="19"/>
      <c r="MQ181" s="19"/>
      <c r="MR181" s="19"/>
      <c r="MS181" s="19"/>
      <c r="MT181" s="19"/>
      <c r="MU181" s="19"/>
      <c r="MV181" s="19"/>
      <c r="MW181" s="19"/>
      <c r="MX181" s="19"/>
      <c r="MY181" s="19"/>
      <c r="MZ181" s="19"/>
      <c r="NA181" s="19"/>
      <c r="NB181" s="19"/>
      <c r="NC181" s="19"/>
      <c r="ND181" s="19"/>
    </row>
    <row r="182" spans="1:368" x14ac:dyDescent="0.25">
      <c r="A182" s="324" t="s">
        <v>1110</v>
      </c>
      <c r="B182" s="333" t="str">
        <f t="shared" si="45"/>
        <v>Powers Memorial Library</v>
      </c>
      <c r="C182" s="325" t="s">
        <v>1111</v>
      </c>
      <c r="D182" s="326">
        <v>42</v>
      </c>
      <c r="E182" s="327">
        <v>3326</v>
      </c>
      <c r="F182" s="326">
        <v>1</v>
      </c>
      <c r="G182" s="326">
        <v>0</v>
      </c>
      <c r="H182" s="326" t="s">
        <v>945</v>
      </c>
      <c r="I182" s="326">
        <v>750</v>
      </c>
      <c r="J182" s="328" t="s">
        <v>1112</v>
      </c>
      <c r="K182" s="338">
        <v>0.6</v>
      </c>
      <c r="L182" s="433">
        <f t="shared" si="33"/>
        <v>0.4</v>
      </c>
      <c r="M182" s="432">
        <v>7500</v>
      </c>
      <c r="N182" s="431">
        <v>5000</v>
      </c>
      <c r="O182" s="430">
        <f t="shared" si="34"/>
        <v>7500</v>
      </c>
      <c r="P182" s="339">
        <v>0</v>
      </c>
      <c r="Q182" s="340">
        <f t="shared" si="35"/>
        <v>7500</v>
      </c>
      <c r="R182" s="533">
        <v>13661.86</v>
      </c>
      <c r="S182" s="429">
        <f t="shared" si="46"/>
        <v>7500</v>
      </c>
      <c r="T182" s="534">
        <f t="shared" si="47"/>
        <v>0</v>
      </c>
      <c r="U182" s="535">
        <f>W182/L182</f>
        <v>18750</v>
      </c>
      <c r="V182" s="536">
        <f t="shared" si="40"/>
        <v>11250</v>
      </c>
      <c r="W182" s="537">
        <v>7500</v>
      </c>
      <c r="X182" s="586">
        <f t="shared" si="41"/>
        <v>0</v>
      </c>
      <c r="Y182" s="532">
        <f t="shared" si="36"/>
        <v>0</v>
      </c>
    </row>
    <row r="183" spans="1:368" x14ac:dyDescent="0.25">
      <c r="A183" s="333" t="s">
        <v>1113</v>
      </c>
      <c r="B183" s="324" t="str">
        <f t="shared" si="45"/>
        <v>Poy Sippi Public Library</v>
      </c>
      <c r="C183" s="334" t="s">
        <v>1114</v>
      </c>
      <c r="D183" s="335">
        <v>42</v>
      </c>
      <c r="E183" s="336">
        <v>1078</v>
      </c>
      <c r="F183" s="335">
        <v>1</v>
      </c>
      <c r="G183" s="335">
        <v>0</v>
      </c>
      <c r="H183" s="335" t="s">
        <v>793</v>
      </c>
      <c r="I183" s="335">
        <v>500</v>
      </c>
      <c r="J183" s="337" t="s">
        <v>1115</v>
      </c>
      <c r="K183" s="329">
        <v>0.7</v>
      </c>
      <c r="L183" s="439">
        <f t="shared" si="33"/>
        <v>0.30000000000000004</v>
      </c>
      <c r="M183" s="438">
        <v>5000</v>
      </c>
      <c r="N183" s="437">
        <v>5000</v>
      </c>
      <c r="O183" s="436">
        <f t="shared" si="34"/>
        <v>5000</v>
      </c>
      <c r="P183" s="330">
        <v>0</v>
      </c>
      <c r="Q183" s="331">
        <f t="shared" si="35"/>
        <v>5000</v>
      </c>
      <c r="R183" s="527">
        <v>9582.23</v>
      </c>
      <c r="S183" s="435">
        <f t="shared" si="46"/>
        <v>5000</v>
      </c>
      <c r="T183" s="528">
        <f t="shared" si="47"/>
        <v>0</v>
      </c>
      <c r="U183" s="529">
        <f t="shared" si="42"/>
        <v>13688.9</v>
      </c>
      <c r="V183" s="530">
        <f t="shared" si="40"/>
        <v>9582.23</v>
      </c>
      <c r="W183" s="531">
        <f t="shared" si="37"/>
        <v>4106.67</v>
      </c>
      <c r="X183" s="585">
        <f t="shared" si="41"/>
        <v>893.32999999999993</v>
      </c>
      <c r="Y183" s="532">
        <f t="shared" si="36"/>
        <v>0</v>
      </c>
    </row>
    <row r="184" spans="1:368" x14ac:dyDescent="0.25">
      <c r="A184" s="324" t="s">
        <v>1116</v>
      </c>
      <c r="B184" s="333" t="str">
        <f t="shared" si="45"/>
        <v>Poynette Area Public Library</v>
      </c>
      <c r="C184" s="325" t="s">
        <v>1117</v>
      </c>
      <c r="D184" s="326">
        <v>42</v>
      </c>
      <c r="E184" s="327">
        <v>6930</v>
      </c>
      <c r="F184" s="326">
        <v>1</v>
      </c>
      <c r="G184" s="326">
        <v>0</v>
      </c>
      <c r="H184" s="326" t="s">
        <v>678</v>
      </c>
      <c r="I184" s="326">
        <v>1000</v>
      </c>
      <c r="J184" s="328" t="s">
        <v>563</v>
      </c>
      <c r="K184" s="338">
        <v>0.6</v>
      </c>
      <c r="L184" s="433">
        <f t="shared" si="33"/>
        <v>0.4</v>
      </c>
      <c r="M184" s="432">
        <v>10000</v>
      </c>
      <c r="N184" s="431">
        <v>7500</v>
      </c>
      <c r="O184" s="430">
        <f t="shared" si="34"/>
        <v>10000</v>
      </c>
      <c r="P184" s="339">
        <v>0</v>
      </c>
      <c r="Q184" s="340">
        <f t="shared" si="35"/>
        <v>10000</v>
      </c>
      <c r="R184" s="533" t="s">
        <v>1342</v>
      </c>
      <c r="S184" s="429" t="s">
        <v>1342</v>
      </c>
      <c r="T184" s="534" t="s">
        <v>1342</v>
      </c>
      <c r="U184" s="535" t="s">
        <v>1342</v>
      </c>
      <c r="V184" s="536" t="s">
        <v>1342</v>
      </c>
      <c r="W184" s="537" t="s">
        <v>1342</v>
      </c>
      <c r="X184" s="586" t="s">
        <v>1342</v>
      </c>
      <c r="Y184" s="532" t="e">
        <f t="shared" si="36"/>
        <v>#VALUE!</v>
      </c>
    </row>
    <row r="185" spans="1:368" x14ac:dyDescent="0.25">
      <c r="A185" s="333" t="s">
        <v>1118</v>
      </c>
      <c r="B185" s="324" t="str">
        <f t="shared" si="45"/>
        <v>Presque Isle Community Library</v>
      </c>
      <c r="C185" s="334" t="s">
        <v>1119</v>
      </c>
      <c r="D185" s="335">
        <v>43</v>
      </c>
      <c r="E185" s="336">
        <v>632</v>
      </c>
      <c r="F185" s="335">
        <v>1</v>
      </c>
      <c r="G185" s="335">
        <v>0</v>
      </c>
      <c r="H185" s="335" t="s">
        <v>712</v>
      </c>
      <c r="I185" s="335">
        <v>500</v>
      </c>
      <c r="J185" s="337" t="s">
        <v>1120</v>
      </c>
      <c r="K185" s="329">
        <v>0.7</v>
      </c>
      <c r="L185" s="439">
        <f t="shared" si="33"/>
        <v>0.30000000000000004</v>
      </c>
      <c r="M185" s="438">
        <v>5000</v>
      </c>
      <c r="N185" s="437">
        <v>5000</v>
      </c>
      <c r="O185" s="436">
        <f t="shared" si="34"/>
        <v>5000</v>
      </c>
      <c r="P185" s="330">
        <v>0</v>
      </c>
      <c r="Q185" s="331">
        <f t="shared" si="35"/>
        <v>5000</v>
      </c>
      <c r="R185" s="527">
        <v>17224.05</v>
      </c>
      <c r="S185" s="435">
        <f>MIN(Q185,R185)</f>
        <v>5000</v>
      </c>
      <c r="T185" s="528">
        <f>Q185-S185</f>
        <v>0</v>
      </c>
      <c r="U185" s="529">
        <f>W185/L185</f>
        <v>16666.666666666664</v>
      </c>
      <c r="V185" s="530">
        <f t="shared" si="40"/>
        <v>11666.666666666664</v>
      </c>
      <c r="W185" s="531">
        <v>5000</v>
      </c>
      <c r="X185" s="585">
        <f t="shared" si="41"/>
        <v>0</v>
      </c>
      <c r="Y185" s="532">
        <f t="shared" si="36"/>
        <v>0</v>
      </c>
    </row>
    <row r="186" spans="1:368" x14ac:dyDescent="0.25">
      <c r="A186" s="324" t="s">
        <v>1121</v>
      </c>
      <c r="B186" s="333" t="str">
        <f t="shared" si="45"/>
        <v>Princeton Public Library</v>
      </c>
      <c r="C186" s="325" t="s">
        <v>1122</v>
      </c>
      <c r="D186" s="326">
        <v>43</v>
      </c>
      <c r="E186" s="327">
        <v>2864</v>
      </c>
      <c r="F186" s="326">
        <v>1</v>
      </c>
      <c r="G186" s="326">
        <v>0</v>
      </c>
      <c r="H186" s="326" t="s">
        <v>761</v>
      </c>
      <c r="I186" s="326">
        <v>750</v>
      </c>
      <c r="J186" s="328" t="s">
        <v>567</v>
      </c>
      <c r="K186" s="338">
        <v>0.7</v>
      </c>
      <c r="L186" s="433">
        <f t="shared" si="33"/>
        <v>0.30000000000000004</v>
      </c>
      <c r="M186" s="432">
        <v>7500</v>
      </c>
      <c r="N186" s="431">
        <v>5000</v>
      </c>
      <c r="O186" s="430">
        <f t="shared" si="34"/>
        <v>7500</v>
      </c>
      <c r="P186" s="339">
        <v>0</v>
      </c>
      <c r="Q186" s="340">
        <f t="shared" si="35"/>
        <v>7500</v>
      </c>
      <c r="R186" s="533" t="s">
        <v>1342</v>
      </c>
      <c r="S186" s="429" t="s">
        <v>1342</v>
      </c>
      <c r="T186" s="534" t="s">
        <v>1342</v>
      </c>
      <c r="U186" s="535" t="s">
        <v>1342</v>
      </c>
      <c r="V186" s="536" t="s">
        <v>1342</v>
      </c>
      <c r="W186" s="537" t="s">
        <v>1342</v>
      </c>
      <c r="X186" s="586" t="s">
        <v>1342</v>
      </c>
      <c r="Y186" s="532" t="e">
        <f t="shared" si="36"/>
        <v>#VALUE!</v>
      </c>
    </row>
    <row r="187" spans="1:368" x14ac:dyDescent="0.25">
      <c r="A187" s="333" t="s">
        <v>1123</v>
      </c>
      <c r="B187" s="324" t="str">
        <f t="shared" si="45"/>
        <v>Readstown Public Library</v>
      </c>
      <c r="C187" s="334" t="s">
        <v>1124</v>
      </c>
      <c r="D187" s="335">
        <v>42</v>
      </c>
      <c r="E187" s="336">
        <v>487</v>
      </c>
      <c r="F187" s="335">
        <v>1</v>
      </c>
      <c r="G187" s="335">
        <v>0</v>
      </c>
      <c r="H187" s="335" t="s">
        <v>705</v>
      </c>
      <c r="I187" s="335">
        <v>500</v>
      </c>
      <c r="J187" s="337" t="s">
        <v>1125</v>
      </c>
      <c r="K187" s="329">
        <v>0.7</v>
      </c>
      <c r="L187" s="439">
        <f t="shared" si="33"/>
        <v>0.30000000000000004</v>
      </c>
      <c r="M187" s="438">
        <v>5000</v>
      </c>
      <c r="N187" s="437">
        <v>5000</v>
      </c>
      <c r="O187" s="436">
        <f t="shared" si="34"/>
        <v>5000</v>
      </c>
      <c r="P187" s="330">
        <v>0</v>
      </c>
      <c r="Q187" s="331">
        <f t="shared" si="35"/>
        <v>5000</v>
      </c>
      <c r="R187" s="527" t="s">
        <v>1342</v>
      </c>
      <c r="S187" s="435" t="s">
        <v>1342</v>
      </c>
      <c r="T187" s="528" t="s">
        <v>1342</v>
      </c>
      <c r="U187" s="529" t="s">
        <v>1342</v>
      </c>
      <c r="V187" s="530" t="s">
        <v>1342</v>
      </c>
      <c r="W187" s="531" t="s">
        <v>1342</v>
      </c>
      <c r="X187" s="585" t="s">
        <v>1342</v>
      </c>
      <c r="Y187" s="532" t="e">
        <f t="shared" si="36"/>
        <v>#VALUE!</v>
      </c>
    </row>
    <row r="188" spans="1:368" x14ac:dyDescent="0.25">
      <c r="A188" s="324" t="s">
        <v>1126</v>
      </c>
      <c r="B188" s="333" t="str">
        <f t="shared" si="45"/>
        <v>Redgranite Public Library</v>
      </c>
      <c r="C188" s="325" t="s">
        <v>1127</v>
      </c>
      <c r="D188" s="326">
        <v>42</v>
      </c>
      <c r="E188" s="327">
        <v>2697</v>
      </c>
      <c r="F188" s="326">
        <v>1</v>
      </c>
      <c r="G188" s="326">
        <v>0</v>
      </c>
      <c r="H188" s="326" t="s">
        <v>793</v>
      </c>
      <c r="I188" s="326">
        <v>750</v>
      </c>
      <c r="J188" s="328" t="s">
        <v>1128</v>
      </c>
      <c r="K188" s="338">
        <v>0.8</v>
      </c>
      <c r="L188" s="433">
        <f t="shared" si="33"/>
        <v>0.19999999999999996</v>
      </c>
      <c r="M188" s="441">
        <v>7500</v>
      </c>
      <c r="N188" s="440">
        <v>7500</v>
      </c>
      <c r="O188" s="430">
        <f t="shared" si="34"/>
        <v>7500</v>
      </c>
      <c r="P188" s="339">
        <v>0</v>
      </c>
      <c r="Q188" s="340">
        <f t="shared" si="35"/>
        <v>7500</v>
      </c>
      <c r="R188" s="533">
        <v>9582.23</v>
      </c>
      <c r="S188" s="429">
        <f t="shared" ref="S188:S193" si="48">MIN(Q188,R188)</f>
        <v>7500</v>
      </c>
      <c r="T188" s="534">
        <f t="shared" ref="T188:T193" si="49">Q188-S188</f>
        <v>0</v>
      </c>
      <c r="U188" s="535">
        <f t="shared" si="42"/>
        <v>11977.787499999999</v>
      </c>
      <c r="V188" s="536">
        <f t="shared" si="40"/>
        <v>9582.23</v>
      </c>
      <c r="W188" s="537">
        <f t="shared" si="37"/>
        <v>2395.557499999999</v>
      </c>
      <c r="X188" s="586">
        <f t="shared" si="41"/>
        <v>5104.442500000001</v>
      </c>
      <c r="Y188" s="532">
        <f t="shared" si="36"/>
        <v>0</v>
      </c>
    </row>
    <row r="189" spans="1:368" x14ac:dyDescent="0.25">
      <c r="A189" s="333" t="s">
        <v>1129</v>
      </c>
      <c r="B189" s="324" t="str">
        <f t="shared" si="45"/>
        <v>Reeseville Public Library</v>
      </c>
      <c r="C189" s="334" t="s">
        <v>1130</v>
      </c>
      <c r="D189" s="335">
        <v>42</v>
      </c>
      <c r="E189" s="336">
        <v>1327</v>
      </c>
      <c r="F189" s="335">
        <v>1</v>
      </c>
      <c r="G189" s="335">
        <v>0</v>
      </c>
      <c r="H189" s="335" t="s">
        <v>750</v>
      </c>
      <c r="I189" s="335">
        <v>500</v>
      </c>
      <c r="J189" s="337" t="s">
        <v>1131</v>
      </c>
      <c r="K189" s="329">
        <v>0.7</v>
      </c>
      <c r="L189" s="439">
        <f t="shared" si="33"/>
        <v>0.30000000000000004</v>
      </c>
      <c r="M189" s="438">
        <v>5000</v>
      </c>
      <c r="N189" s="437">
        <v>5000</v>
      </c>
      <c r="O189" s="436">
        <f t="shared" si="34"/>
        <v>5000</v>
      </c>
      <c r="P189" s="330">
        <v>0</v>
      </c>
      <c r="Q189" s="331">
        <f t="shared" si="35"/>
        <v>5000</v>
      </c>
      <c r="R189" s="527">
        <v>9582.23</v>
      </c>
      <c r="S189" s="435">
        <f t="shared" si="48"/>
        <v>5000</v>
      </c>
      <c r="T189" s="528">
        <f t="shared" si="49"/>
        <v>0</v>
      </c>
      <c r="U189" s="529">
        <f t="shared" si="42"/>
        <v>13688.9</v>
      </c>
      <c r="V189" s="530">
        <f t="shared" si="40"/>
        <v>9582.23</v>
      </c>
      <c r="W189" s="531">
        <f t="shared" si="37"/>
        <v>4106.67</v>
      </c>
      <c r="X189" s="585">
        <f t="shared" si="41"/>
        <v>893.32999999999993</v>
      </c>
      <c r="Y189" s="532">
        <f t="shared" si="36"/>
        <v>0</v>
      </c>
    </row>
    <row r="190" spans="1:368" x14ac:dyDescent="0.25">
      <c r="A190" s="324" t="s">
        <v>1132</v>
      </c>
      <c r="B190" s="333" t="str">
        <f t="shared" si="45"/>
        <v>Rib Lake Public Library</v>
      </c>
      <c r="C190" s="325" t="s">
        <v>1133</v>
      </c>
      <c r="D190" s="326">
        <v>43</v>
      </c>
      <c r="E190" s="327">
        <v>1687</v>
      </c>
      <c r="F190" s="326">
        <v>1</v>
      </c>
      <c r="G190" s="326">
        <v>0</v>
      </c>
      <c r="H190" s="326" t="s">
        <v>935</v>
      </c>
      <c r="I190" s="326">
        <v>500</v>
      </c>
      <c r="J190" s="328" t="s">
        <v>574</v>
      </c>
      <c r="K190" s="338">
        <v>0.7</v>
      </c>
      <c r="L190" s="433">
        <f t="shared" si="33"/>
        <v>0.30000000000000004</v>
      </c>
      <c r="M190" s="441">
        <v>5000</v>
      </c>
      <c r="N190" s="440">
        <v>5000</v>
      </c>
      <c r="O190" s="430">
        <f t="shared" si="34"/>
        <v>5000</v>
      </c>
      <c r="P190" s="339">
        <v>0</v>
      </c>
      <c r="Q190" s="340">
        <f t="shared" si="35"/>
        <v>5000</v>
      </c>
      <c r="R190" s="533">
        <v>12200.57</v>
      </c>
      <c r="S190" s="429">
        <f t="shared" si="48"/>
        <v>5000</v>
      </c>
      <c r="T190" s="534">
        <f t="shared" si="49"/>
        <v>0</v>
      </c>
      <c r="U190" s="535">
        <f>W190/L190</f>
        <v>16666.666666666664</v>
      </c>
      <c r="V190" s="536">
        <f t="shared" si="40"/>
        <v>11666.666666666664</v>
      </c>
      <c r="W190" s="537">
        <v>5000</v>
      </c>
      <c r="X190" s="586">
        <f t="shared" si="41"/>
        <v>0</v>
      </c>
      <c r="Y190" s="532">
        <f t="shared" si="36"/>
        <v>0</v>
      </c>
    </row>
    <row r="191" spans="1:368" x14ac:dyDescent="0.25">
      <c r="A191" s="333" t="s">
        <v>1134</v>
      </c>
      <c r="B191" s="324" t="str">
        <f t="shared" si="45"/>
        <v>Rio Community Library</v>
      </c>
      <c r="C191" s="334" t="s">
        <v>1135</v>
      </c>
      <c r="D191" s="335">
        <v>42</v>
      </c>
      <c r="E191" s="336">
        <v>2404</v>
      </c>
      <c r="F191" s="335">
        <v>1</v>
      </c>
      <c r="G191" s="335">
        <v>0</v>
      </c>
      <c r="H191" s="335" t="s">
        <v>678</v>
      </c>
      <c r="I191" s="335">
        <v>750</v>
      </c>
      <c r="J191" s="337" t="s">
        <v>1136</v>
      </c>
      <c r="K191" s="329">
        <v>0.7</v>
      </c>
      <c r="L191" s="439">
        <f t="shared" si="33"/>
        <v>0.30000000000000004</v>
      </c>
      <c r="M191" s="432">
        <v>7500</v>
      </c>
      <c r="N191" s="431">
        <v>5000</v>
      </c>
      <c r="O191" s="436">
        <f t="shared" si="34"/>
        <v>7500</v>
      </c>
      <c r="P191" s="330">
        <v>0</v>
      </c>
      <c r="Q191" s="331">
        <f t="shared" si="35"/>
        <v>7500</v>
      </c>
      <c r="R191" s="527">
        <v>9582.23</v>
      </c>
      <c r="S191" s="435">
        <f t="shared" si="48"/>
        <v>7500</v>
      </c>
      <c r="T191" s="528">
        <f t="shared" si="49"/>
        <v>0</v>
      </c>
      <c r="U191" s="529">
        <f t="shared" si="42"/>
        <v>13688.9</v>
      </c>
      <c r="V191" s="530">
        <f t="shared" si="40"/>
        <v>9582.23</v>
      </c>
      <c r="W191" s="531">
        <f t="shared" si="37"/>
        <v>4106.67</v>
      </c>
      <c r="X191" s="585">
        <f t="shared" si="41"/>
        <v>3393.33</v>
      </c>
      <c r="Y191" s="532">
        <f t="shared" si="36"/>
        <v>0</v>
      </c>
    </row>
    <row r="192" spans="1:368" x14ac:dyDescent="0.25">
      <c r="A192" s="324" t="s">
        <v>1137</v>
      </c>
      <c r="B192" s="333" t="str">
        <f t="shared" si="45"/>
        <v>Rock Springs Public Library</v>
      </c>
      <c r="C192" s="325" t="s">
        <v>1138</v>
      </c>
      <c r="D192" s="326">
        <v>42</v>
      </c>
      <c r="E192" s="327">
        <v>589</v>
      </c>
      <c r="F192" s="326">
        <v>1</v>
      </c>
      <c r="G192" s="326">
        <v>0</v>
      </c>
      <c r="H192" s="326" t="s">
        <v>954</v>
      </c>
      <c r="I192" s="326">
        <v>500</v>
      </c>
      <c r="J192" s="328" t="s">
        <v>1139</v>
      </c>
      <c r="K192" s="338">
        <v>0.7</v>
      </c>
      <c r="L192" s="433">
        <f t="shared" si="33"/>
        <v>0.30000000000000004</v>
      </c>
      <c r="M192" s="441">
        <v>5000</v>
      </c>
      <c r="N192" s="440">
        <v>5000</v>
      </c>
      <c r="O192" s="430">
        <f t="shared" si="34"/>
        <v>5000</v>
      </c>
      <c r="P192" s="339">
        <v>0</v>
      </c>
      <c r="Q192" s="340">
        <f t="shared" si="35"/>
        <v>5000</v>
      </c>
      <c r="R192" s="533">
        <v>9582.23</v>
      </c>
      <c r="S192" s="429">
        <f t="shared" si="48"/>
        <v>5000</v>
      </c>
      <c r="T192" s="534">
        <f t="shared" si="49"/>
        <v>0</v>
      </c>
      <c r="U192" s="535">
        <f t="shared" si="42"/>
        <v>13688.9</v>
      </c>
      <c r="V192" s="536">
        <f t="shared" si="40"/>
        <v>9582.23</v>
      </c>
      <c r="W192" s="537">
        <f t="shared" si="37"/>
        <v>4106.67</v>
      </c>
      <c r="X192" s="586">
        <f t="shared" si="41"/>
        <v>893.32999999999993</v>
      </c>
      <c r="Y192" s="532">
        <f t="shared" si="36"/>
        <v>0</v>
      </c>
    </row>
    <row r="193" spans="1:368" s="343" customFormat="1" x14ac:dyDescent="0.25">
      <c r="A193" s="333" t="s">
        <v>1356</v>
      </c>
      <c r="B193" s="324" t="str">
        <f t="shared" si="45"/>
        <v>Rosholt Branch Library (Portage County Public Library)</v>
      </c>
      <c r="C193" s="334"/>
      <c r="D193" s="335"/>
      <c r="E193" s="336"/>
      <c r="F193" s="335"/>
      <c r="G193" s="335"/>
      <c r="H193" s="335"/>
      <c r="I193" s="335"/>
      <c r="J193" s="337"/>
      <c r="K193" s="329">
        <v>0.6</v>
      </c>
      <c r="L193" s="439">
        <f t="shared" si="33"/>
        <v>0.4</v>
      </c>
      <c r="M193" s="438" t="s">
        <v>1352</v>
      </c>
      <c r="N193" s="437">
        <v>5000</v>
      </c>
      <c r="O193" s="436">
        <f t="shared" si="34"/>
        <v>5000</v>
      </c>
      <c r="P193" s="330">
        <v>0</v>
      </c>
      <c r="Q193" s="331">
        <f t="shared" si="35"/>
        <v>5000</v>
      </c>
      <c r="R193" s="527">
        <v>5666.48</v>
      </c>
      <c r="S193" s="435">
        <f t="shared" si="48"/>
        <v>5000</v>
      </c>
      <c r="T193" s="528">
        <f t="shared" si="49"/>
        <v>0</v>
      </c>
      <c r="U193" s="529">
        <f t="shared" si="42"/>
        <v>9444.1333333333332</v>
      </c>
      <c r="V193" s="530">
        <f t="shared" si="40"/>
        <v>5666.48</v>
      </c>
      <c r="W193" s="531">
        <f t="shared" si="37"/>
        <v>3777.6533333333336</v>
      </c>
      <c r="X193" s="585">
        <f t="shared" si="41"/>
        <v>1222.3466666666664</v>
      </c>
      <c r="Y193" s="532">
        <f t="shared" si="36"/>
        <v>0</v>
      </c>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9"/>
      <c r="DG193" s="19"/>
      <c r="DH193" s="19"/>
      <c r="DI193" s="19"/>
      <c r="DJ193" s="19"/>
      <c r="DK193" s="19"/>
      <c r="DL193" s="19"/>
      <c r="DM193" s="19"/>
      <c r="DN193" s="19"/>
      <c r="DO193" s="19"/>
      <c r="DP193" s="19"/>
      <c r="DQ193" s="19"/>
      <c r="DR193" s="19"/>
      <c r="DS193" s="19"/>
      <c r="DT193" s="19"/>
      <c r="DU193" s="19"/>
      <c r="DV193" s="19"/>
      <c r="DW193" s="19"/>
      <c r="DX193" s="19"/>
      <c r="DY193" s="19"/>
      <c r="DZ193" s="19"/>
      <c r="EA193" s="19"/>
      <c r="EB193" s="19"/>
      <c r="EC193" s="19"/>
      <c r="ED193" s="19"/>
      <c r="EE193" s="19"/>
      <c r="EF193" s="19"/>
      <c r="EG193" s="19"/>
      <c r="EH193" s="19"/>
      <c r="EI193" s="19"/>
      <c r="EJ193" s="19"/>
      <c r="EK193" s="19"/>
      <c r="EL193" s="19"/>
      <c r="EM193" s="19"/>
      <c r="EN193" s="19"/>
      <c r="EO193" s="19"/>
      <c r="EP193" s="19"/>
      <c r="EQ193" s="19"/>
      <c r="ER193" s="19"/>
      <c r="ES193" s="19"/>
      <c r="ET193" s="19"/>
      <c r="EU193" s="19"/>
      <c r="EV193" s="19"/>
      <c r="EW193" s="19"/>
      <c r="EX193" s="19"/>
      <c r="EY193" s="19"/>
      <c r="EZ193" s="19"/>
      <c r="FA193" s="19"/>
      <c r="FB193" s="19"/>
      <c r="FC193" s="19"/>
      <c r="FD193" s="19"/>
      <c r="FE193" s="19"/>
      <c r="FF193" s="19"/>
      <c r="FG193" s="19"/>
      <c r="FH193" s="19"/>
      <c r="FI193" s="19"/>
      <c r="FJ193" s="19"/>
      <c r="FK193" s="19"/>
      <c r="FL193" s="19"/>
      <c r="FM193" s="19"/>
      <c r="FN193" s="19"/>
      <c r="FO193" s="19"/>
      <c r="FP193" s="19"/>
      <c r="FQ193" s="19"/>
      <c r="FR193" s="19"/>
      <c r="FS193" s="19"/>
      <c r="FT193" s="19"/>
      <c r="FU193" s="19"/>
      <c r="FV193" s="19"/>
      <c r="FW193" s="19"/>
      <c r="FX193" s="19"/>
      <c r="FY193" s="19"/>
      <c r="FZ193" s="19"/>
      <c r="GA193" s="19"/>
      <c r="GB193" s="19"/>
      <c r="GC193" s="19"/>
      <c r="GD193" s="19"/>
      <c r="GE193" s="19"/>
      <c r="GF193" s="19"/>
      <c r="GG193" s="19"/>
      <c r="GH193" s="19"/>
      <c r="GI193" s="19"/>
      <c r="GJ193" s="19"/>
      <c r="GK193" s="19"/>
      <c r="GL193" s="19"/>
      <c r="GM193" s="19"/>
      <c r="GN193" s="19"/>
      <c r="GO193" s="19"/>
      <c r="GP193" s="19"/>
      <c r="GQ193" s="19"/>
      <c r="GR193" s="19"/>
      <c r="GS193" s="19"/>
      <c r="GT193" s="19"/>
      <c r="GU193" s="19"/>
      <c r="GV193" s="19"/>
      <c r="GW193" s="19"/>
      <c r="GX193" s="19"/>
      <c r="GY193" s="19"/>
      <c r="GZ193" s="19"/>
      <c r="HA193" s="19"/>
      <c r="HB193" s="19"/>
      <c r="HC193" s="19"/>
      <c r="HD193" s="19"/>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c r="IN193" s="19"/>
      <c r="IO193" s="19"/>
      <c r="IP193" s="19"/>
      <c r="IQ193" s="19"/>
      <c r="IR193" s="19"/>
      <c r="IS193" s="19"/>
      <c r="IT193" s="19"/>
      <c r="IU193" s="19"/>
      <c r="IV193" s="19"/>
      <c r="IW193" s="19"/>
      <c r="IX193" s="19"/>
      <c r="IY193" s="19"/>
      <c r="IZ193" s="19"/>
      <c r="JA193" s="19"/>
      <c r="JB193" s="19"/>
      <c r="JC193" s="19"/>
      <c r="JD193" s="19"/>
      <c r="JE193" s="19"/>
      <c r="JF193" s="19"/>
      <c r="JG193" s="19"/>
      <c r="JH193" s="19"/>
      <c r="JI193" s="19"/>
      <c r="JJ193" s="19"/>
      <c r="JK193" s="19"/>
      <c r="JL193" s="19"/>
      <c r="JM193" s="19"/>
      <c r="JN193" s="19"/>
      <c r="JO193" s="19"/>
      <c r="JP193" s="19"/>
      <c r="JQ193" s="19"/>
      <c r="JR193" s="19"/>
      <c r="JS193" s="19"/>
      <c r="JT193" s="19"/>
      <c r="JU193" s="19"/>
      <c r="JV193" s="19"/>
      <c r="JW193" s="19"/>
      <c r="JX193" s="19"/>
      <c r="JY193" s="19"/>
      <c r="JZ193" s="19"/>
      <c r="KA193" s="19"/>
      <c r="KB193" s="19"/>
      <c r="KC193" s="19"/>
      <c r="KD193" s="19"/>
      <c r="KE193" s="19"/>
      <c r="KF193" s="19"/>
      <c r="KG193" s="19"/>
      <c r="KH193" s="19"/>
      <c r="KI193" s="19"/>
      <c r="KJ193" s="19"/>
      <c r="KK193" s="19"/>
      <c r="KL193" s="19"/>
      <c r="KM193" s="19"/>
      <c r="KN193" s="19"/>
      <c r="KO193" s="19"/>
      <c r="KP193" s="19"/>
      <c r="KQ193" s="19"/>
      <c r="KR193" s="19"/>
      <c r="KS193" s="19"/>
      <c r="KT193" s="19"/>
      <c r="KU193" s="19"/>
      <c r="KV193" s="19"/>
      <c r="KW193" s="19"/>
      <c r="KX193" s="19"/>
      <c r="KY193" s="19"/>
      <c r="KZ193" s="19"/>
      <c r="LA193" s="19"/>
      <c r="LB193" s="19"/>
      <c r="LC193" s="19"/>
      <c r="LD193" s="19"/>
      <c r="LE193" s="19"/>
      <c r="LF193" s="19"/>
      <c r="LG193" s="19"/>
      <c r="LH193" s="19"/>
      <c r="LI193" s="19"/>
      <c r="LJ193" s="19"/>
      <c r="LK193" s="19"/>
      <c r="LL193" s="19"/>
      <c r="LM193" s="19"/>
      <c r="LN193" s="19"/>
      <c r="LO193" s="19"/>
      <c r="LP193" s="19"/>
      <c r="LQ193" s="19"/>
      <c r="LR193" s="19"/>
      <c r="LS193" s="19"/>
      <c r="LT193" s="19"/>
      <c r="LU193" s="19"/>
      <c r="LV193" s="19"/>
      <c r="LW193" s="19"/>
      <c r="LX193" s="19"/>
      <c r="LY193" s="19"/>
      <c r="LZ193" s="19"/>
      <c r="MA193" s="19"/>
      <c r="MB193" s="19"/>
      <c r="MC193" s="19"/>
      <c r="MD193" s="19"/>
      <c r="ME193" s="19"/>
      <c r="MF193" s="19"/>
      <c r="MG193" s="19"/>
      <c r="MH193" s="19"/>
      <c r="MI193" s="19"/>
      <c r="MJ193" s="19"/>
      <c r="MK193" s="19"/>
      <c r="ML193" s="19"/>
      <c r="MM193" s="19"/>
      <c r="MN193" s="19"/>
      <c r="MO193" s="19"/>
      <c r="MP193" s="19"/>
      <c r="MQ193" s="19"/>
      <c r="MR193" s="19"/>
      <c r="MS193" s="19"/>
      <c r="MT193" s="19"/>
      <c r="MU193" s="19"/>
      <c r="MV193" s="19"/>
      <c r="MW193" s="19"/>
      <c r="MX193" s="19"/>
      <c r="MY193" s="19"/>
      <c r="MZ193" s="19"/>
      <c r="NA193" s="19"/>
      <c r="NB193" s="19"/>
      <c r="NC193" s="19"/>
      <c r="ND193" s="19"/>
    </row>
    <row r="194" spans="1:368" s="343" customFormat="1" x14ac:dyDescent="0.25">
      <c r="A194" s="324" t="s">
        <v>1338</v>
      </c>
      <c r="B194" s="333" t="str">
        <f t="shared" si="45"/>
        <v>S. Verna Fowler Academic / Menominee Public Library</v>
      </c>
      <c r="C194" s="325"/>
      <c r="D194" s="326"/>
      <c r="E194" s="327"/>
      <c r="F194" s="326"/>
      <c r="G194" s="326"/>
      <c r="H194" s="326"/>
      <c r="I194" s="326"/>
      <c r="J194" s="328"/>
      <c r="K194" s="338">
        <v>0.9</v>
      </c>
      <c r="L194" s="433">
        <f t="shared" si="33"/>
        <v>9.9999999999999978E-2</v>
      </c>
      <c r="M194" s="441" t="s">
        <v>1352</v>
      </c>
      <c r="N194" s="440">
        <v>7500</v>
      </c>
      <c r="O194" s="430">
        <f t="shared" si="34"/>
        <v>7500</v>
      </c>
      <c r="P194" s="339">
        <v>0</v>
      </c>
      <c r="Q194" s="340">
        <f t="shared" si="35"/>
        <v>7500</v>
      </c>
      <c r="R194" s="533" t="s">
        <v>1342</v>
      </c>
      <c r="S194" s="429" t="s">
        <v>1342</v>
      </c>
      <c r="T194" s="534" t="s">
        <v>1342</v>
      </c>
      <c r="U194" s="535" t="s">
        <v>1342</v>
      </c>
      <c r="V194" s="536" t="s">
        <v>1342</v>
      </c>
      <c r="W194" s="537" t="s">
        <v>1342</v>
      </c>
      <c r="X194" s="586" t="s">
        <v>1342</v>
      </c>
      <c r="Y194" s="532" t="e">
        <f t="shared" si="36"/>
        <v>#VALUE!</v>
      </c>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9"/>
      <c r="DG194" s="19"/>
      <c r="DH194" s="19"/>
      <c r="DI194" s="19"/>
      <c r="DJ194" s="19"/>
      <c r="DK194" s="19"/>
      <c r="DL194" s="19"/>
      <c r="DM194" s="19"/>
      <c r="DN194" s="19"/>
      <c r="DO194" s="19"/>
      <c r="DP194" s="19"/>
      <c r="DQ194" s="19"/>
      <c r="DR194" s="19"/>
      <c r="DS194" s="19"/>
      <c r="DT194" s="19"/>
      <c r="DU194" s="19"/>
      <c r="DV194" s="19"/>
      <c r="DW194" s="19"/>
      <c r="DX194" s="19"/>
      <c r="DY194" s="19"/>
      <c r="DZ194" s="19"/>
      <c r="EA194" s="19"/>
      <c r="EB194" s="19"/>
      <c r="EC194" s="19"/>
      <c r="ED194" s="19"/>
      <c r="EE194" s="19"/>
      <c r="EF194" s="19"/>
      <c r="EG194" s="19"/>
      <c r="EH194" s="19"/>
      <c r="EI194" s="19"/>
      <c r="EJ194" s="19"/>
      <c r="EK194" s="19"/>
      <c r="EL194" s="19"/>
      <c r="EM194" s="19"/>
      <c r="EN194" s="19"/>
      <c r="EO194" s="19"/>
      <c r="EP194" s="19"/>
      <c r="EQ194" s="19"/>
      <c r="ER194" s="19"/>
      <c r="ES194" s="19"/>
      <c r="ET194" s="19"/>
      <c r="EU194" s="19"/>
      <c r="EV194" s="19"/>
      <c r="EW194" s="19"/>
      <c r="EX194" s="19"/>
      <c r="EY194" s="19"/>
      <c r="EZ194" s="19"/>
      <c r="FA194" s="19"/>
      <c r="FB194" s="19"/>
      <c r="FC194" s="19"/>
      <c r="FD194" s="19"/>
      <c r="FE194" s="19"/>
      <c r="FF194" s="19"/>
      <c r="FG194" s="19"/>
      <c r="FH194" s="19"/>
      <c r="FI194" s="19"/>
      <c r="FJ194" s="19"/>
      <c r="FK194" s="19"/>
      <c r="FL194" s="19"/>
      <c r="FM194" s="19"/>
      <c r="FN194" s="19"/>
      <c r="FO194" s="19"/>
      <c r="FP194" s="19"/>
      <c r="FQ194" s="19"/>
      <c r="FR194" s="19"/>
      <c r="FS194" s="19"/>
      <c r="FT194" s="19"/>
      <c r="FU194" s="19"/>
      <c r="FV194" s="19"/>
      <c r="FW194" s="19"/>
      <c r="FX194" s="19"/>
      <c r="FY194" s="19"/>
      <c r="FZ194" s="19"/>
      <c r="GA194" s="19"/>
      <c r="GB194" s="19"/>
      <c r="GC194" s="19"/>
      <c r="GD194" s="19"/>
      <c r="GE194" s="19"/>
      <c r="GF194" s="19"/>
      <c r="GG194" s="19"/>
      <c r="GH194" s="19"/>
      <c r="GI194" s="19"/>
      <c r="GJ194" s="19"/>
      <c r="GK194" s="19"/>
      <c r="GL194" s="19"/>
      <c r="GM194" s="19"/>
      <c r="GN194" s="19"/>
      <c r="GO194" s="19"/>
      <c r="GP194" s="19"/>
      <c r="GQ194" s="19"/>
      <c r="GR194" s="19"/>
      <c r="GS194" s="19"/>
      <c r="GT194" s="19"/>
      <c r="GU194" s="19"/>
      <c r="GV194" s="19"/>
      <c r="GW194" s="19"/>
      <c r="GX194" s="19"/>
      <c r="GY194" s="19"/>
      <c r="GZ194" s="19"/>
      <c r="HA194" s="19"/>
      <c r="HB194" s="19"/>
      <c r="HC194" s="19"/>
      <c r="HD194" s="19"/>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c r="IO194" s="19"/>
      <c r="IP194" s="19"/>
      <c r="IQ194" s="19"/>
      <c r="IR194" s="19"/>
      <c r="IS194" s="19"/>
      <c r="IT194" s="19"/>
      <c r="IU194" s="19"/>
      <c r="IV194" s="19"/>
      <c r="IW194" s="19"/>
      <c r="IX194" s="19"/>
      <c r="IY194" s="19"/>
      <c r="IZ194" s="19"/>
      <c r="JA194" s="19"/>
      <c r="JB194" s="19"/>
      <c r="JC194" s="19"/>
      <c r="JD194" s="19"/>
      <c r="JE194" s="19"/>
      <c r="JF194" s="19"/>
      <c r="JG194" s="19"/>
      <c r="JH194" s="19"/>
      <c r="JI194" s="19"/>
      <c r="JJ194" s="19"/>
      <c r="JK194" s="19"/>
      <c r="JL194" s="19"/>
      <c r="JM194" s="19"/>
      <c r="JN194" s="19"/>
      <c r="JO194" s="19"/>
      <c r="JP194" s="19"/>
      <c r="JQ194" s="19"/>
      <c r="JR194" s="19"/>
      <c r="JS194" s="19"/>
      <c r="JT194" s="19"/>
      <c r="JU194" s="19"/>
      <c r="JV194" s="19"/>
      <c r="JW194" s="19"/>
      <c r="JX194" s="19"/>
      <c r="JY194" s="19"/>
      <c r="JZ194" s="19"/>
      <c r="KA194" s="19"/>
      <c r="KB194" s="19"/>
      <c r="KC194" s="19"/>
      <c r="KD194" s="19"/>
      <c r="KE194" s="19"/>
      <c r="KF194" s="19"/>
      <c r="KG194" s="19"/>
      <c r="KH194" s="19"/>
      <c r="KI194" s="19"/>
      <c r="KJ194" s="19"/>
      <c r="KK194" s="19"/>
      <c r="KL194" s="19"/>
      <c r="KM194" s="19"/>
      <c r="KN194" s="19"/>
      <c r="KO194" s="19"/>
      <c r="KP194" s="19"/>
      <c r="KQ194" s="19"/>
      <c r="KR194" s="19"/>
      <c r="KS194" s="19"/>
      <c r="KT194" s="19"/>
      <c r="KU194" s="19"/>
      <c r="KV194" s="19"/>
      <c r="KW194" s="19"/>
      <c r="KX194" s="19"/>
      <c r="KY194" s="19"/>
      <c r="KZ194" s="19"/>
      <c r="LA194" s="19"/>
      <c r="LB194" s="19"/>
      <c r="LC194" s="19"/>
      <c r="LD194" s="19"/>
      <c r="LE194" s="19"/>
      <c r="LF194" s="19"/>
      <c r="LG194" s="19"/>
      <c r="LH194" s="19"/>
      <c r="LI194" s="19"/>
      <c r="LJ194" s="19"/>
      <c r="LK194" s="19"/>
      <c r="LL194" s="19"/>
      <c r="LM194" s="19"/>
      <c r="LN194" s="19"/>
      <c r="LO194" s="19"/>
      <c r="LP194" s="19"/>
      <c r="LQ194" s="19"/>
      <c r="LR194" s="19"/>
      <c r="LS194" s="19"/>
      <c r="LT194" s="19"/>
      <c r="LU194" s="19"/>
      <c r="LV194" s="19"/>
      <c r="LW194" s="19"/>
      <c r="LX194" s="19"/>
      <c r="LY194" s="19"/>
      <c r="LZ194" s="19"/>
      <c r="MA194" s="19"/>
      <c r="MB194" s="19"/>
      <c r="MC194" s="19"/>
      <c r="MD194" s="19"/>
      <c r="ME194" s="19"/>
      <c r="MF194" s="19"/>
      <c r="MG194" s="19"/>
      <c r="MH194" s="19"/>
      <c r="MI194" s="19"/>
      <c r="MJ194" s="19"/>
      <c r="MK194" s="19"/>
      <c r="ML194" s="19"/>
      <c r="MM194" s="19"/>
      <c r="MN194" s="19"/>
      <c r="MO194" s="19"/>
      <c r="MP194" s="19"/>
      <c r="MQ194" s="19"/>
      <c r="MR194" s="19"/>
      <c r="MS194" s="19"/>
      <c r="MT194" s="19"/>
      <c r="MU194" s="19"/>
      <c r="MV194" s="19"/>
      <c r="MW194" s="19"/>
      <c r="MX194" s="19"/>
      <c r="MY194" s="19"/>
      <c r="MZ194" s="19"/>
      <c r="NA194" s="19"/>
      <c r="NB194" s="19"/>
      <c r="NC194" s="19"/>
      <c r="ND194" s="19"/>
    </row>
    <row r="195" spans="1:368" x14ac:dyDescent="0.25">
      <c r="A195" s="333" t="s">
        <v>1140</v>
      </c>
      <c r="B195" s="324" t="str">
        <f t="shared" si="45"/>
        <v>Scandinavia Public Library</v>
      </c>
      <c r="C195" s="334" t="s">
        <v>1141</v>
      </c>
      <c r="D195" s="335">
        <v>42</v>
      </c>
      <c r="E195" s="336">
        <v>916</v>
      </c>
      <c r="F195" s="335">
        <v>1</v>
      </c>
      <c r="G195" s="335">
        <v>0</v>
      </c>
      <c r="H195" s="335" t="s">
        <v>925</v>
      </c>
      <c r="I195" s="335">
        <v>500</v>
      </c>
      <c r="J195" s="337" t="s">
        <v>1142</v>
      </c>
      <c r="K195" s="329">
        <v>0.6</v>
      </c>
      <c r="L195" s="439">
        <f t="shared" ref="L195:L235" si="50">1-K195</f>
        <v>0.4</v>
      </c>
      <c r="M195" s="438">
        <v>5000</v>
      </c>
      <c r="N195" s="437">
        <v>5000</v>
      </c>
      <c r="O195" s="436">
        <f t="shared" ref="O195:O236" si="51">MAX(M195,N195)</f>
        <v>5000</v>
      </c>
      <c r="P195" s="330">
        <v>0</v>
      </c>
      <c r="Q195" s="331">
        <f t="shared" ref="Q195:Q235" si="52">O195-P195</f>
        <v>5000</v>
      </c>
      <c r="R195" s="527">
        <v>9582.23</v>
      </c>
      <c r="S195" s="435">
        <f t="shared" ref="S195:S201" si="53">MIN(Q195,R195)</f>
        <v>5000</v>
      </c>
      <c r="T195" s="528">
        <f t="shared" ref="T195:T201" si="54">Q195-S195</f>
        <v>0</v>
      </c>
      <c r="U195" s="529">
        <f>W195/L195</f>
        <v>12500</v>
      </c>
      <c r="V195" s="530">
        <f t="shared" si="40"/>
        <v>7500</v>
      </c>
      <c r="W195" s="531">
        <v>5000</v>
      </c>
      <c r="X195" s="585">
        <f t="shared" si="41"/>
        <v>0</v>
      </c>
      <c r="Y195" s="532">
        <f t="shared" si="36"/>
        <v>0</v>
      </c>
    </row>
    <row r="196" spans="1:368" x14ac:dyDescent="0.25">
      <c r="A196" s="324" t="s">
        <v>1143</v>
      </c>
      <c r="B196" s="333" t="str">
        <f t="shared" si="45"/>
        <v>Shell Lake Public Library</v>
      </c>
      <c r="C196" s="325" t="s">
        <v>1144</v>
      </c>
      <c r="D196" s="326">
        <v>42</v>
      </c>
      <c r="E196" s="327">
        <v>4436</v>
      </c>
      <c r="F196" s="326">
        <v>1</v>
      </c>
      <c r="G196" s="326">
        <v>0</v>
      </c>
      <c r="H196" s="326" t="s">
        <v>1145</v>
      </c>
      <c r="I196" s="326">
        <v>750</v>
      </c>
      <c r="J196" s="328" t="s">
        <v>592</v>
      </c>
      <c r="K196" s="338">
        <v>0.8</v>
      </c>
      <c r="L196" s="433">
        <f t="shared" si="50"/>
        <v>0.19999999999999996</v>
      </c>
      <c r="M196" s="432">
        <v>7500</v>
      </c>
      <c r="N196" s="431">
        <v>5000</v>
      </c>
      <c r="O196" s="430">
        <f t="shared" si="51"/>
        <v>7500</v>
      </c>
      <c r="P196" s="339">
        <v>0</v>
      </c>
      <c r="Q196" s="340">
        <f t="shared" si="52"/>
        <v>7500</v>
      </c>
      <c r="R196" s="533">
        <v>9582.23</v>
      </c>
      <c r="S196" s="429">
        <f t="shared" si="53"/>
        <v>7500</v>
      </c>
      <c r="T196" s="534">
        <f t="shared" si="54"/>
        <v>0</v>
      </c>
      <c r="U196" s="535">
        <f t="shared" si="42"/>
        <v>11977.787499999999</v>
      </c>
      <c r="V196" s="536">
        <f t="shared" si="40"/>
        <v>9582.23</v>
      </c>
      <c r="W196" s="537">
        <f t="shared" ref="W196:W234" si="55">U196*L196</f>
        <v>2395.557499999999</v>
      </c>
      <c r="X196" s="586">
        <f t="shared" si="41"/>
        <v>5104.442500000001</v>
      </c>
      <c r="Y196" s="532">
        <f t="shared" ref="Y196:Y236" si="56">U196-V196-W196</f>
        <v>0</v>
      </c>
    </row>
    <row r="197" spans="1:368" x14ac:dyDescent="0.25">
      <c r="A197" s="333" t="s">
        <v>1146</v>
      </c>
      <c r="B197" s="324" t="str">
        <f t="shared" si="45"/>
        <v>Shiocton Public Library</v>
      </c>
      <c r="C197" s="334" t="s">
        <v>1147</v>
      </c>
      <c r="D197" s="335">
        <v>42</v>
      </c>
      <c r="E197" s="336">
        <v>1739</v>
      </c>
      <c r="F197" s="335">
        <v>1</v>
      </c>
      <c r="G197" s="335">
        <v>0</v>
      </c>
      <c r="H197" s="335" t="s">
        <v>718</v>
      </c>
      <c r="I197" s="335">
        <v>500</v>
      </c>
      <c r="J197" s="337" t="s">
        <v>593</v>
      </c>
      <c r="K197" s="329">
        <v>0.6</v>
      </c>
      <c r="L197" s="439">
        <f t="shared" si="50"/>
        <v>0.4</v>
      </c>
      <c r="M197" s="441">
        <v>5000</v>
      </c>
      <c r="N197" s="440">
        <v>5000</v>
      </c>
      <c r="O197" s="436">
        <f t="shared" si="51"/>
        <v>5000</v>
      </c>
      <c r="P197" s="330">
        <v>0</v>
      </c>
      <c r="Q197" s="331">
        <f t="shared" si="52"/>
        <v>5000</v>
      </c>
      <c r="R197" s="527">
        <v>9582.23</v>
      </c>
      <c r="S197" s="435">
        <f t="shared" si="53"/>
        <v>5000</v>
      </c>
      <c r="T197" s="528">
        <f t="shared" si="54"/>
        <v>0</v>
      </c>
      <c r="U197" s="529">
        <f>W197/L197</f>
        <v>12500</v>
      </c>
      <c r="V197" s="530">
        <f t="shared" si="40"/>
        <v>7500</v>
      </c>
      <c r="W197" s="531">
        <v>5000</v>
      </c>
      <c r="X197" s="585">
        <f t="shared" si="41"/>
        <v>0</v>
      </c>
      <c r="Y197" s="532">
        <f t="shared" si="56"/>
        <v>0</v>
      </c>
    </row>
    <row r="198" spans="1:368" x14ac:dyDescent="0.25">
      <c r="A198" s="324" t="s">
        <v>1148</v>
      </c>
      <c r="B198" s="333" t="str">
        <f t="shared" si="45"/>
        <v>Shirley M. Wright Memorial Library</v>
      </c>
      <c r="C198" s="325" t="s">
        <v>1149</v>
      </c>
      <c r="D198" s="326">
        <v>42</v>
      </c>
      <c r="E198" s="327">
        <v>3558</v>
      </c>
      <c r="F198" s="326">
        <v>1</v>
      </c>
      <c r="G198" s="326">
        <v>0</v>
      </c>
      <c r="H198" s="326" t="s">
        <v>722</v>
      </c>
      <c r="I198" s="326">
        <v>750</v>
      </c>
      <c r="J198" s="328" t="s">
        <v>1150</v>
      </c>
      <c r="K198" s="338">
        <v>0.6</v>
      </c>
      <c r="L198" s="433">
        <f t="shared" si="50"/>
        <v>0.4</v>
      </c>
      <c r="M198" s="432">
        <v>7500</v>
      </c>
      <c r="N198" s="431">
        <v>5000</v>
      </c>
      <c r="O198" s="430">
        <f t="shared" si="51"/>
        <v>7500</v>
      </c>
      <c r="P198" s="339">
        <v>403</v>
      </c>
      <c r="Q198" s="340">
        <f t="shared" si="52"/>
        <v>7097</v>
      </c>
      <c r="R198" s="533">
        <v>18206.23</v>
      </c>
      <c r="S198" s="429">
        <f t="shared" si="53"/>
        <v>7097</v>
      </c>
      <c r="T198" s="534">
        <f t="shared" si="54"/>
        <v>0</v>
      </c>
      <c r="U198" s="535">
        <f>W198/L198</f>
        <v>17742.5</v>
      </c>
      <c r="V198" s="536">
        <f t="shared" si="40"/>
        <v>10645.5</v>
      </c>
      <c r="W198" s="537">
        <v>7097</v>
      </c>
      <c r="X198" s="586">
        <f t="shared" si="41"/>
        <v>0</v>
      </c>
      <c r="Y198" s="532">
        <f t="shared" si="56"/>
        <v>0</v>
      </c>
    </row>
    <row r="199" spans="1:368" ht="15" customHeight="1" x14ac:dyDescent="0.25">
      <c r="A199" s="333" t="s">
        <v>1151</v>
      </c>
      <c r="B199" s="324" t="str">
        <f t="shared" si="45"/>
        <v>Soldiers Grove Public Library</v>
      </c>
      <c r="C199" s="334" t="s">
        <v>1152</v>
      </c>
      <c r="D199" s="335">
        <v>43</v>
      </c>
      <c r="E199" s="336">
        <v>2120</v>
      </c>
      <c r="F199" s="335">
        <v>1</v>
      </c>
      <c r="G199" s="335">
        <v>0</v>
      </c>
      <c r="H199" s="335" t="s">
        <v>882</v>
      </c>
      <c r="I199" s="335">
        <v>750</v>
      </c>
      <c r="J199" s="337" t="s">
        <v>1153</v>
      </c>
      <c r="K199" s="329">
        <v>0.8</v>
      </c>
      <c r="L199" s="439">
        <f t="shared" si="50"/>
        <v>0.19999999999999996</v>
      </c>
      <c r="M199" s="432">
        <v>7500</v>
      </c>
      <c r="N199" s="431">
        <v>5000</v>
      </c>
      <c r="O199" s="436">
        <f t="shared" si="51"/>
        <v>7500</v>
      </c>
      <c r="P199" s="330">
        <v>0</v>
      </c>
      <c r="Q199" s="331">
        <f t="shared" si="52"/>
        <v>7500</v>
      </c>
      <c r="R199" s="527">
        <v>17727.12</v>
      </c>
      <c r="S199" s="435">
        <f t="shared" si="53"/>
        <v>7500</v>
      </c>
      <c r="T199" s="528">
        <f t="shared" si="54"/>
        <v>0</v>
      </c>
      <c r="U199" s="529">
        <f t="shared" si="42"/>
        <v>22158.899999999998</v>
      </c>
      <c r="V199" s="530">
        <f t="shared" si="40"/>
        <v>17727.12</v>
      </c>
      <c r="W199" s="531">
        <f t="shared" si="55"/>
        <v>4431.7799999999988</v>
      </c>
      <c r="X199" s="585">
        <f t="shared" si="41"/>
        <v>3068.2200000000012</v>
      </c>
      <c r="Y199" s="532">
        <f t="shared" si="56"/>
        <v>0</v>
      </c>
    </row>
    <row r="200" spans="1:368" s="343" customFormat="1" x14ac:dyDescent="0.25">
      <c r="A200" s="324" t="s">
        <v>1357</v>
      </c>
      <c r="B200" s="333" t="str">
        <f t="shared" si="45"/>
        <v>Solon Springs Joan Salmen Memorial Library Branch (Superior Public Library)</v>
      </c>
      <c r="C200" s="325"/>
      <c r="D200" s="326"/>
      <c r="E200" s="327"/>
      <c r="F200" s="326"/>
      <c r="G200" s="326"/>
      <c r="H200" s="326"/>
      <c r="I200" s="326"/>
      <c r="J200" s="328"/>
      <c r="K200" s="338">
        <v>0.7</v>
      </c>
      <c r="L200" s="433">
        <f t="shared" si="50"/>
        <v>0.30000000000000004</v>
      </c>
      <c r="M200" s="441" t="s">
        <v>1352</v>
      </c>
      <c r="N200" s="440">
        <v>5000</v>
      </c>
      <c r="O200" s="430">
        <f t="shared" si="51"/>
        <v>5000</v>
      </c>
      <c r="P200" s="339">
        <v>0</v>
      </c>
      <c r="Q200" s="340">
        <f t="shared" si="52"/>
        <v>5000</v>
      </c>
      <c r="R200" s="533">
        <v>9582.23</v>
      </c>
      <c r="S200" s="429">
        <f t="shared" si="53"/>
        <v>5000</v>
      </c>
      <c r="T200" s="534">
        <f t="shared" si="54"/>
        <v>0</v>
      </c>
      <c r="U200" s="535">
        <f t="shared" ref="U200:U236" si="57">R200/K200</f>
        <v>13688.9</v>
      </c>
      <c r="V200" s="536">
        <f t="shared" ref="V200:V236" si="58">U200*K200</f>
        <v>9582.23</v>
      </c>
      <c r="W200" s="537">
        <f t="shared" si="55"/>
        <v>4106.67</v>
      </c>
      <c r="X200" s="586">
        <f t="shared" ref="X200:X235" si="59">Q200-W200</f>
        <v>893.32999999999993</v>
      </c>
      <c r="Y200" s="532">
        <f t="shared" si="56"/>
        <v>0</v>
      </c>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9"/>
      <c r="DG200" s="19"/>
      <c r="DH200" s="19"/>
      <c r="DI200" s="19"/>
      <c r="DJ200" s="19"/>
      <c r="DK200" s="19"/>
      <c r="DL200" s="19"/>
      <c r="DM200" s="19"/>
      <c r="DN200" s="19"/>
      <c r="DO200" s="19"/>
      <c r="DP200" s="19"/>
      <c r="DQ200" s="19"/>
      <c r="DR200" s="19"/>
      <c r="DS200" s="19"/>
      <c r="DT200" s="19"/>
      <c r="DU200" s="19"/>
      <c r="DV200" s="19"/>
      <c r="DW200" s="19"/>
      <c r="DX200" s="19"/>
      <c r="DY200" s="19"/>
      <c r="DZ200" s="19"/>
      <c r="EA200" s="19"/>
      <c r="EB200" s="19"/>
      <c r="EC200" s="19"/>
      <c r="ED200" s="19"/>
      <c r="EE200" s="19"/>
      <c r="EF200" s="19"/>
      <c r="EG200" s="19"/>
      <c r="EH200" s="19"/>
      <c r="EI200" s="19"/>
      <c r="EJ200" s="19"/>
      <c r="EK200" s="19"/>
      <c r="EL200" s="19"/>
      <c r="EM200" s="19"/>
      <c r="EN200" s="19"/>
      <c r="EO200" s="19"/>
      <c r="EP200" s="19"/>
      <c r="EQ200" s="19"/>
      <c r="ER200" s="19"/>
      <c r="ES200" s="19"/>
      <c r="ET200" s="19"/>
      <c r="EU200" s="19"/>
      <c r="EV200" s="19"/>
      <c r="EW200" s="19"/>
      <c r="EX200" s="19"/>
      <c r="EY200" s="19"/>
      <c r="EZ200" s="19"/>
      <c r="FA200" s="19"/>
      <c r="FB200" s="19"/>
      <c r="FC200" s="19"/>
      <c r="FD200" s="19"/>
      <c r="FE200" s="19"/>
      <c r="FF200" s="19"/>
      <c r="FG200" s="19"/>
      <c r="FH200" s="19"/>
      <c r="FI200" s="19"/>
      <c r="FJ200" s="19"/>
      <c r="FK200" s="19"/>
      <c r="FL200" s="19"/>
      <c r="FM200" s="19"/>
      <c r="FN200" s="19"/>
      <c r="FO200" s="19"/>
      <c r="FP200" s="19"/>
      <c r="FQ200" s="19"/>
      <c r="FR200" s="19"/>
      <c r="FS200" s="19"/>
      <c r="FT200" s="19"/>
      <c r="FU200" s="19"/>
      <c r="FV200" s="19"/>
      <c r="FW200" s="19"/>
      <c r="FX200" s="19"/>
      <c r="FY200" s="19"/>
      <c r="FZ200" s="19"/>
      <c r="GA200" s="19"/>
      <c r="GB200" s="19"/>
      <c r="GC200" s="19"/>
      <c r="GD200" s="19"/>
      <c r="GE200" s="19"/>
      <c r="GF200" s="19"/>
      <c r="GG200" s="19"/>
      <c r="GH200" s="19"/>
      <c r="GI200" s="19"/>
      <c r="GJ200" s="19"/>
      <c r="GK200" s="19"/>
      <c r="GL200" s="19"/>
      <c r="GM200" s="19"/>
      <c r="GN200" s="19"/>
      <c r="GO200" s="19"/>
      <c r="GP200" s="19"/>
      <c r="GQ200" s="19"/>
      <c r="GR200" s="19"/>
      <c r="GS200" s="19"/>
      <c r="GT200" s="19"/>
      <c r="GU200" s="19"/>
      <c r="GV200" s="19"/>
      <c r="GW200" s="19"/>
      <c r="GX200" s="19"/>
      <c r="GY200" s="19"/>
      <c r="GZ200" s="19"/>
      <c r="HA200" s="19"/>
      <c r="HB200" s="19"/>
      <c r="HC200" s="19"/>
      <c r="HD200" s="19"/>
      <c r="HE200" s="19"/>
      <c r="HF200" s="19"/>
      <c r="HG200" s="19"/>
      <c r="HH200" s="19"/>
      <c r="HI200" s="19"/>
      <c r="HJ200" s="19"/>
      <c r="HK200" s="19"/>
      <c r="HL200" s="19"/>
      <c r="HM200" s="19"/>
      <c r="HN200" s="19"/>
      <c r="HO200" s="19"/>
      <c r="HP200" s="19"/>
      <c r="HQ200" s="19"/>
      <c r="HR200" s="19"/>
      <c r="HS200" s="19"/>
      <c r="HT200" s="19"/>
      <c r="HU200" s="19"/>
      <c r="HV200" s="19"/>
      <c r="HW200" s="19"/>
      <c r="HX200" s="19"/>
      <c r="HY200" s="19"/>
      <c r="HZ200" s="19"/>
      <c r="IA200" s="19"/>
      <c r="IB200" s="19"/>
      <c r="IC200" s="19"/>
      <c r="ID200" s="19"/>
      <c r="IE200" s="19"/>
      <c r="IF200" s="19"/>
      <c r="IG200" s="19"/>
      <c r="IH200" s="19"/>
      <c r="II200" s="19"/>
      <c r="IJ200" s="19"/>
      <c r="IK200" s="19"/>
      <c r="IL200" s="19"/>
      <c r="IM200" s="19"/>
      <c r="IN200" s="19"/>
      <c r="IO200" s="19"/>
      <c r="IP200" s="19"/>
      <c r="IQ200" s="19"/>
      <c r="IR200" s="19"/>
      <c r="IS200" s="19"/>
      <c r="IT200" s="19"/>
      <c r="IU200" s="19"/>
      <c r="IV200" s="19"/>
      <c r="IW200" s="19"/>
      <c r="IX200" s="19"/>
      <c r="IY200" s="19"/>
      <c r="IZ200" s="19"/>
      <c r="JA200" s="19"/>
      <c r="JB200" s="19"/>
      <c r="JC200" s="19"/>
      <c r="JD200" s="19"/>
      <c r="JE200" s="19"/>
      <c r="JF200" s="19"/>
      <c r="JG200" s="19"/>
      <c r="JH200" s="19"/>
      <c r="JI200" s="19"/>
      <c r="JJ200" s="19"/>
      <c r="JK200" s="19"/>
      <c r="JL200" s="19"/>
      <c r="JM200" s="19"/>
      <c r="JN200" s="19"/>
      <c r="JO200" s="19"/>
      <c r="JP200" s="19"/>
      <c r="JQ200" s="19"/>
      <c r="JR200" s="19"/>
      <c r="JS200" s="19"/>
      <c r="JT200" s="19"/>
      <c r="JU200" s="19"/>
      <c r="JV200" s="19"/>
      <c r="JW200" s="19"/>
      <c r="JX200" s="19"/>
      <c r="JY200" s="19"/>
      <c r="JZ200" s="19"/>
      <c r="KA200" s="19"/>
      <c r="KB200" s="19"/>
      <c r="KC200" s="19"/>
      <c r="KD200" s="19"/>
      <c r="KE200" s="19"/>
      <c r="KF200" s="19"/>
      <c r="KG200" s="19"/>
      <c r="KH200" s="19"/>
      <c r="KI200" s="19"/>
      <c r="KJ200" s="19"/>
      <c r="KK200" s="19"/>
      <c r="KL200" s="19"/>
      <c r="KM200" s="19"/>
      <c r="KN200" s="19"/>
      <c r="KO200" s="19"/>
      <c r="KP200" s="19"/>
      <c r="KQ200" s="19"/>
      <c r="KR200" s="19"/>
      <c r="KS200" s="19"/>
      <c r="KT200" s="19"/>
      <c r="KU200" s="19"/>
      <c r="KV200" s="19"/>
      <c r="KW200" s="19"/>
      <c r="KX200" s="19"/>
      <c r="KY200" s="19"/>
      <c r="KZ200" s="19"/>
      <c r="LA200" s="19"/>
      <c r="LB200" s="19"/>
      <c r="LC200" s="19"/>
      <c r="LD200" s="19"/>
      <c r="LE200" s="19"/>
      <c r="LF200" s="19"/>
      <c r="LG200" s="19"/>
      <c r="LH200" s="19"/>
      <c r="LI200" s="19"/>
      <c r="LJ200" s="19"/>
      <c r="LK200" s="19"/>
      <c r="LL200" s="19"/>
      <c r="LM200" s="19"/>
      <c r="LN200" s="19"/>
      <c r="LO200" s="19"/>
      <c r="LP200" s="19"/>
      <c r="LQ200" s="19"/>
      <c r="LR200" s="19"/>
      <c r="LS200" s="19"/>
      <c r="LT200" s="19"/>
      <c r="LU200" s="19"/>
      <c r="LV200" s="19"/>
      <c r="LW200" s="19"/>
      <c r="LX200" s="19"/>
      <c r="LY200" s="19"/>
      <c r="LZ200" s="19"/>
      <c r="MA200" s="19"/>
      <c r="MB200" s="19"/>
      <c r="MC200" s="19"/>
      <c r="MD200" s="19"/>
      <c r="ME200" s="19"/>
      <c r="MF200" s="19"/>
      <c r="MG200" s="19"/>
      <c r="MH200" s="19"/>
      <c r="MI200" s="19"/>
      <c r="MJ200" s="19"/>
      <c r="MK200" s="19"/>
      <c r="ML200" s="19"/>
      <c r="MM200" s="19"/>
      <c r="MN200" s="19"/>
      <c r="MO200" s="19"/>
      <c r="MP200" s="19"/>
      <c r="MQ200" s="19"/>
      <c r="MR200" s="19"/>
      <c r="MS200" s="19"/>
      <c r="MT200" s="19"/>
      <c r="MU200" s="19"/>
      <c r="MV200" s="19"/>
      <c r="MW200" s="19"/>
      <c r="MX200" s="19"/>
      <c r="MY200" s="19"/>
      <c r="MZ200" s="19"/>
      <c r="NA200" s="19"/>
      <c r="NB200" s="19"/>
      <c r="NC200" s="19"/>
      <c r="ND200" s="19"/>
    </row>
    <row r="201" spans="1:368" x14ac:dyDescent="0.25">
      <c r="A201" s="333" t="s">
        <v>1154</v>
      </c>
      <c r="B201" s="324" t="str">
        <f t="shared" si="45"/>
        <v>Spring Green Community Library</v>
      </c>
      <c r="C201" s="334" t="s">
        <v>1155</v>
      </c>
      <c r="D201" s="335">
        <v>42</v>
      </c>
      <c r="E201" s="336">
        <v>4109</v>
      </c>
      <c r="F201" s="335">
        <v>1</v>
      </c>
      <c r="G201" s="335">
        <v>0</v>
      </c>
      <c r="H201" s="335" t="s">
        <v>954</v>
      </c>
      <c r="I201" s="335">
        <v>750</v>
      </c>
      <c r="J201" s="337" t="s">
        <v>1156</v>
      </c>
      <c r="K201" s="329">
        <v>0.6</v>
      </c>
      <c r="L201" s="439">
        <f t="shared" si="50"/>
        <v>0.4</v>
      </c>
      <c r="M201" s="432">
        <v>7500</v>
      </c>
      <c r="N201" s="431">
        <v>5000</v>
      </c>
      <c r="O201" s="436">
        <f t="shared" si="51"/>
        <v>7500</v>
      </c>
      <c r="P201" s="330">
        <v>0</v>
      </c>
      <c r="Q201" s="331">
        <f t="shared" si="52"/>
        <v>7500</v>
      </c>
      <c r="R201" s="527">
        <v>9582.23</v>
      </c>
      <c r="S201" s="435">
        <f t="shared" si="53"/>
        <v>7500</v>
      </c>
      <c r="T201" s="528">
        <f t="shared" si="54"/>
        <v>0</v>
      </c>
      <c r="U201" s="529">
        <f t="shared" si="57"/>
        <v>15970.383333333333</v>
      </c>
      <c r="V201" s="530">
        <f t="shared" si="58"/>
        <v>9582.23</v>
      </c>
      <c r="W201" s="531">
        <f t="shared" si="55"/>
        <v>6388.1533333333336</v>
      </c>
      <c r="X201" s="585">
        <f t="shared" si="59"/>
        <v>1111.8466666666664</v>
      </c>
      <c r="Y201" s="532">
        <f t="shared" si="56"/>
        <v>0</v>
      </c>
    </row>
    <row r="202" spans="1:368" s="343" customFormat="1" x14ac:dyDescent="0.25">
      <c r="A202" s="324" t="s">
        <v>1358</v>
      </c>
      <c r="B202" s="333" t="str">
        <f t="shared" si="45"/>
        <v>Spencer Branch Library (Marathon County Public Library)</v>
      </c>
      <c r="C202" s="325"/>
      <c r="D202" s="326"/>
      <c r="E202" s="327"/>
      <c r="F202" s="326"/>
      <c r="G202" s="326"/>
      <c r="H202" s="326"/>
      <c r="I202" s="326"/>
      <c r="J202" s="328"/>
      <c r="K202" s="338">
        <v>0.7</v>
      </c>
      <c r="L202" s="433">
        <f t="shared" si="50"/>
        <v>0.30000000000000004</v>
      </c>
      <c r="M202" s="441" t="s">
        <v>1352</v>
      </c>
      <c r="N202" s="440">
        <v>5000</v>
      </c>
      <c r="O202" s="430">
        <f t="shared" si="51"/>
        <v>5000</v>
      </c>
      <c r="P202" s="339">
        <v>0</v>
      </c>
      <c r="Q202" s="340">
        <f t="shared" si="52"/>
        <v>5000</v>
      </c>
      <c r="R202" s="533" t="s">
        <v>1342</v>
      </c>
      <c r="S202" s="429" t="s">
        <v>1342</v>
      </c>
      <c r="T202" s="534" t="s">
        <v>1342</v>
      </c>
      <c r="U202" s="535" t="s">
        <v>1342</v>
      </c>
      <c r="V202" s="536" t="s">
        <v>1342</v>
      </c>
      <c r="W202" s="537" t="s">
        <v>1342</v>
      </c>
      <c r="X202" s="586" t="s">
        <v>1342</v>
      </c>
      <c r="Y202" s="532" t="e">
        <f t="shared" si="56"/>
        <v>#VALUE!</v>
      </c>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9"/>
      <c r="DG202" s="19"/>
      <c r="DH202" s="19"/>
      <c r="DI202" s="19"/>
      <c r="DJ202" s="19"/>
      <c r="DK202" s="19"/>
      <c r="DL202" s="19"/>
      <c r="DM202" s="19"/>
      <c r="DN202" s="19"/>
      <c r="DO202" s="19"/>
      <c r="DP202" s="19"/>
      <c r="DQ202" s="19"/>
      <c r="DR202" s="19"/>
      <c r="DS202" s="19"/>
      <c r="DT202" s="19"/>
      <c r="DU202" s="19"/>
      <c r="DV202" s="19"/>
      <c r="DW202" s="19"/>
      <c r="DX202" s="19"/>
      <c r="DY202" s="19"/>
      <c r="DZ202" s="19"/>
      <c r="EA202" s="19"/>
      <c r="EB202" s="19"/>
      <c r="EC202" s="19"/>
      <c r="ED202" s="19"/>
      <c r="EE202" s="19"/>
      <c r="EF202" s="19"/>
      <c r="EG202" s="19"/>
      <c r="EH202" s="19"/>
      <c r="EI202" s="19"/>
      <c r="EJ202" s="19"/>
      <c r="EK202" s="19"/>
      <c r="EL202" s="19"/>
      <c r="EM202" s="19"/>
      <c r="EN202" s="19"/>
      <c r="EO202" s="19"/>
      <c r="EP202" s="19"/>
      <c r="EQ202" s="19"/>
      <c r="ER202" s="19"/>
      <c r="ES202" s="19"/>
      <c r="ET202" s="19"/>
      <c r="EU202" s="19"/>
      <c r="EV202" s="19"/>
      <c r="EW202" s="19"/>
      <c r="EX202" s="19"/>
      <c r="EY202" s="19"/>
      <c r="EZ202" s="19"/>
      <c r="FA202" s="19"/>
      <c r="FB202" s="19"/>
      <c r="FC202" s="19"/>
      <c r="FD202" s="19"/>
      <c r="FE202" s="19"/>
      <c r="FF202" s="19"/>
      <c r="FG202" s="19"/>
      <c r="FH202" s="19"/>
      <c r="FI202" s="19"/>
      <c r="FJ202" s="19"/>
      <c r="FK202" s="19"/>
      <c r="FL202" s="19"/>
      <c r="FM202" s="19"/>
      <c r="FN202" s="19"/>
      <c r="FO202" s="19"/>
      <c r="FP202" s="19"/>
      <c r="FQ202" s="19"/>
      <c r="FR202" s="19"/>
      <c r="FS202" s="19"/>
      <c r="FT202" s="19"/>
      <c r="FU202" s="19"/>
      <c r="FV202" s="19"/>
      <c r="FW202" s="19"/>
      <c r="FX202" s="19"/>
      <c r="FY202" s="19"/>
      <c r="FZ202" s="19"/>
      <c r="GA202" s="19"/>
      <c r="GB202" s="19"/>
      <c r="GC202" s="19"/>
      <c r="GD202" s="19"/>
      <c r="GE202" s="19"/>
      <c r="GF202" s="19"/>
      <c r="GG202" s="19"/>
      <c r="GH202" s="19"/>
      <c r="GI202" s="19"/>
      <c r="GJ202" s="19"/>
      <c r="GK202" s="19"/>
      <c r="GL202" s="19"/>
      <c r="GM202" s="19"/>
      <c r="GN202" s="19"/>
      <c r="GO202" s="19"/>
      <c r="GP202" s="19"/>
      <c r="GQ202" s="19"/>
      <c r="GR202" s="19"/>
      <c r="GS202" s="19"/>
      <c r="GT202" s="19"/>
      <c r="GU202" s="19"/>
      <c r="GV202" s="19"/>
      <c r="GW202" s="19"/>
      <c r="GX202" s="19"/>
      <c r="GY202" s="19"/>
      <c r="GZ202" s="19"/>
      <c r="HA202" s="19"/>
      <c r="HB202" s="19"/>
      <c r="HC202" s="19"/>
      <c r="HD202" s="19"/>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c r="IT202" s="19"/>
      <c r="IU202" s="19"/>
      <c r="IV202" s="19"/>
      <c r="IW202" s="19"/>
      <c r="IX202" s="19"/>
      <c r="IY202" s="19"/>
      <c r="IZ202" s="19"/>
      <c r="JA202" s="19"/>
      <c r="JB202" s="19"/>
      <c r="JC202" s="19"/>
      <c r="JD202" s="19"/>
      <c r="JE202" s="19"/>
      <c r="JF202" s="19"/>
      <c r="JG202" s="19"/>
      <c r="JH202" s="19"/>
      <c r="JI202" s="19"/>
      <c r="JJ202" s="19"/>
      <c r="JK202" s="19"/>
      <c r="JL202" s="19"/>
      <c r="JM202" s="19"/>
      <c r="JN202" s="19"/>
      <c r="JO202" s="19"/>
      <c r="JP202" s="19"/>
      <c r="JQ202" s="19"/>
      <c r="JR202" s="19"/>
      <c r="JS202" s="19"/>
      <c r="JT202" s="19"/>
      <c r="JU202" s="19"/>
      <c r="JV202" s="19"/>
      <c r="JW202" s="19"/>
      <c r="JX202" s="19"/>
      <c r="JY202" s="19"/>
      <c r="JZ202" s="19"/>
      <c r="KA202" s="19"/>
      <c r="KB202" s="19"/>
      <c r="KC202" s="19"/>
      <c r="KD202" s="19"/>
      <c r="KE202" s="19"/>
      <c r="KF202" s="19"/>
      <c r="KG202" s="19"/>
      <c r="KH202" s="19"/>
      <c r="KI202" s="19"/>
      <c r="KJ202" s="19"/>
      <c r="KK202" s="19"/>
      <c r="KL202" s="19"/>
      <c r="KM202" s="19"/>
      <c r="KN202" s="19"/>
      <c r="KO202" s="19"/>
      <c r="KP202" s="19"/>
      <c r="KQ202" s="19"/>
      <c r="KR202" s="19"/>
      <c r="KS202" s="19"/>
      <c r="KT202" s="19"/>
      <c r="KU202" s="19"/>
      <c r="KV202" s="19"/>
      <c r="KW202" s="19"/>
      <c r="KX202" s="19"/>
      <c r="KY202" s="19"/>
      <c r="KZ202" s="19"/>
      <c r="LA202" s="19"/>
      <c r="LB202" s="19"/>
      <c r="LC202" s="19"/>
      <c r="LD202" s="19"/>
      <c r="LE202" s="19"/>
      <c r="LF202" s="19"/>
      <c r="LG202" s="19"/>
      <c r="LH202" s="19"/>
      <c r="LI202" s="19"/>
      <c r="LJ202" s="19"/>
      <c r="LK202" s="19"/>
      <c r="LL202" s="19"/>
      <c r="LM202" s="19"/>
      <c r="LN202" s="19"/>
      <c r="LO202" s="19"/>
      <c r="LP202" s="19"/>
      <c r="LQ202" s="19"/>
      <c r="LR202" s="19"/>
      <c r="LS202" s="19"/>
      <c r="LT202" s="19"/>
      <c r="LU202" s="19"/>
      <c r="LV202" s="19"/>
      <c r="LW202" s="19"/>
      <c r="LX202" s="19"/>
      <c r="LY202" s="19"/>
      <c r="LZ202" s="19"/>
      <c r="MA202" s="19"/>
      <c r="MB202" s="19"/>
      <c r="MC202" s="19"/>
      <c r="MD202" s="19"/>
      <c r="ME202" s="19"/>
      <c r="MF202" s="19"/>
      <c r="MG202" s="19"/>
      <c r="MH202" s="19"/>
      <c r="MI202" s="19"/>
      <c r="MJ202" s="19"/>
      <c r="MK202" s="19"/>
      <c r="ML202" s="19"/>
      <c r="MM202" s="19"/>
      <c r="MN202" s="19"/>
      <c r="MO202" s="19"/>
      <c r="MP202" s="19"/>
      <c r="MQ202" s="19"/>
      <c r="MR202" s="19"/>
      <c r="MS202" s="19"/>
      <c r="MT202" s="19"/>
      <c r="MU202" s="19"/>
      <c r="MV202" s="19"/>
      <c r="MW202" s="19"/>
      <c r="MX202" s="19"/>
      <c r="MY202" s="19"/>
      <c r="MZ202" s="19"/>
      <c r="NA202" s="19"/>
      <c r="NB202" s="19"/>
      <c r="NC202" s="19"/>
      <c r="ND202" s="19"/>
    </row>
    <row r="203" spans="1:368" s="343" customFormat="1" x14ac:dyDescent="0.25">
      <c r="A203" s="333" t="s">
        <v>1339</v>
      </c>
      <c r="B203" s="324" t="str">
        <f t="shared" si="45"/>
        <v>Spring Green Community Library</v>
      </c>
      <c r="C203" s="334"/>
      <c r="D203" s="335"/>
      <c r="E203" s="336"/>
      <c r="F203" s="335"/>
      <c r="G203" s="335"/>
      <c r="H203" s="335"/>
      <c r="I203" s="335"/>
      <c r="J203" s="337"/>
      <c r="K203" s="329">
        <v>0.6</v>
      </c>
      <c r="L203" s="439">
        <f t="shared" si="50"/>
        <v>0.4</v>
      </c>
      <c r="M203" s="438" t="s">
        <v>1352</v>
      </c>
      <c r="N203" s="437">
        <v>5000</v>
      </c>
      <c r="O203" s="436">
        <f t="shared" si="51"/>
        <v>5000</v>
      </c>
      <c r="P203" s="330">
        <v>0</v>
      </c>
      <c r="Q203" s="331">
        <f t="shared" si="52"/>
        <v>5000</v>
      </c>
      <c r="R203" s="527">
        <v>22978.18</v>
      </c>
      <c r="S203" s="435">
        <f>MIN(Q203,R203)</f>
        <v>5000</v>
      </c>
      <c r="T203" s="528">
        <f>Q203-S203</f>
        <v>0</v>
      </c>
      <c r="U203" s="529">
        <f>W203/L203</f>
        <v>12500</v>
      </c>
      <c r="V203" s="530">
        <f t="shared" si="58"/>
        <v>7500</v>
      </c>
      <c r="W203" s="531">
        <v>5000</v>
      </c>
      <c r="X203" s="585">
        <f t="shared" si="59"/>
        <v>0</v>
      </c>
      <c r="Y203" s="532">
        <f t="shared" si="56"/>
        <v>0</v>
      </c>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9"/>
      <c r="DG203" s="19"/>
      <c r="DH203" s="19"/>
      <c r="DI203" s="19"/>
      <c r="DJ203" s="19"/>
      <c r="DK203" s="19"/>
      <c r="DL203" s="19"/>
      <c r="DM203" s="19"/>
      <c r="DN203" s="19"/>
      <c r="DO203" s="19"/>
      <c r="DP203" s="19"/>
      <c r="DQ203" s="19"/>
      <c r="DR203" s="19"/>
      <c r="DS203" s="19"/>
      <c r="DT203" s="19"/>
      <c r="DU203" s="19"/>
      <c r="DV203" s="19"/>
      <c r="DW203" s="19"/>
      <c r="DX203" s="19"/>
      <c r="DY203" s="19"/>
      <c r="DZ203" s="19"/>
      <c r="EA203" s="19"/>
      <c r="EB203" s="19"/>
      <c r="EC203" s="19"/>
      <c r="ED203" s="19"/>
      <c r="EE203" s="19"/>
      <c r="EF203" s="19"/>
      <c r="EG203" s="19"/>
      <c r="EH203" s="19"/>
      <c r="EI203" s="19"/>
      <c r="EJ203" s="19"/>
      <c r="EK203" s="19"/>
      <c r="EL203" s="19"/>
      <c r="EM203" s="19"/>
      <c r="EN203" s="19"/>
      <c r="EO203" s="19"/>
      <c r="EP203" s="19"/>
      <c r="EQ203" s="19"/>
      <c r="ER203" s="19"/>
      <c r="ES203" s="19"/>
      <c r="ET203" s="19"/>
      <c r="EU203" s="19"/>
      <c r="EV203" s="19"/>
      <c r="EW203" s="19"/>
      <c r="EX203" s="19"/>
      <c r="EY203" s="19"/>
      <c r="EZ203" s="19"/>
      <c r="FA203" s="19"/>
      <c r="FB203" s="19"/>
      <c r="FC203" s="19"/>
      <c r="FD203" s="19"/>
      <c r="FE203" s="19"/>
      <c r="FF203" s="19"/>
      <c r="FG203" s="19"/>
      <c r="FH203" s="19"/>
      <c r="FI203" s="19"/>
      <c r="FJ203" s="19"/>
      <c r="FK203" s="19"/>
      <c r="FL203" s="19"/>
      <c r="FM203" s="19"/>
      <c r="FN203" s="19"/>
      <c r="FO203" s="19"/>
      <c r="FP203" s="19"/>
      <c r="FQ203" s="19"/>
      <c r="FR203" s="19"/>
      <c r="FS203" s="19"/>
      <c r="FT203" s="19"/>
      <c r="FU203" s="19"/>
      <c r="FV203" s="19"/>
      <c r="FW203" s="19"/>
      <c r="FX203" s="19"/>
      <c r="FY203" s="19"/>
      <c r="FZ203" s="19"/>
      <c r="GA203" s="19"/>
      <c r="GB203" s="19"/>
      <c r="GC203" s="19"/>
      <c r="GD203" s="19"/>
      <c r="GE203" s="19"/>
      <c r="GF203" s="19"/>
      <c r="GG203" s="19"/>
      <c r="GH203" s="19"/>
      <c r="GI203" s="19"/>
      <c r="GJ203" s="19"/>
      <c r="GK203" s="19"/>
      <c r="GL203" s="19"/>
      <c r="GM203" s="19"/>
      <c r="GN203" s="19"/>
      <c r="GO203" s="19"/>
      <c r="GP203" s="19"/>
      <c r="GQ203" s="19"/>
      <c r="GR203" s="19"/>
      <c r="GS203" s="19"/>
      <c r="GT203" s="19"/>
      <c r="GU203" s="19"/>
      <c r="GV203" s="19"/>
      <c r="GW203" s="19"/>
      <c r="GX203" s="19"/>
      <c r="GY203" s="19"/>
      <c r="GZ203" s="19"/>
      <c r="HA203" s="19"/>
      <c r="HB203" s="19"/>
      <c r="HC203" s="19"/>
      <c r="HD203" s="19"/>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c r="IT203" s="19"/>
      <c r="IU203" s="19"/>
      <c r="IV203" s="19"/>
      <c r="IW203" s="19"/>
      <c r="IX203" s="19"/>
      <c r="IY203" s="19"/>
      <c r="IZ203" s="19"/>
      <c r="JA203" s="19"/>
      <c r="JB203" s="19"/>
      <c r="JC203" s="19"/>
      <c r="JD203" s="19"/>
      <c r="JE203" s="19"/>
      <c r="JF203" s="19"/>
      <c r="JG203" s="19"/>
      <c r="JH203" s="19"/>
      <c r="JI203" s="19"/>
      <c r="JJ203" s="19"/>
      <c r="JK203" s="19"/>
      <c r="JL203" s="19"/>
      <c r="JM203" s="19"/>
      <c r="JN203" s="19"/>
      <c r="JO203" s="19"/>
      <c r="JP203" s="19"/>
      <c r="JQ203" s="19"/>
      <c r="JR203" s="19"/>
      <c r="JS203" s="19"/>
      <c r="JT203" s="19"/>
      <c r="JU203" s="19"/>
      <c r="JV203" s="19"/>
      <c r="JW203" s="19"/>
      <c r="JX203" s="19"/>
      <c r="JY203" s="19"/>
      <c r="JZ203" s="19"/>
      <c r="KA203" s="19"/>
      <c r="KB203" s="19"/>
      <c r="KC203" s="19"/>
      <c r="KD203" s="19"/>
      <c r="KE203" s="19"/>
      <c r="KF203" s="19"/>
      <c r="KG203" s="19"/>
      <c r="KH203" s="19"/>
      <c r="KI203" s="19"/>
      <c r="KJ203" s="19"/>
      <c r="KK203" s="19"/>
      <c r="KL203" s="19"/>
      <c r="KM203" s="19"/>
      <c r="KN203" s="19"/>
      <c r="KO203" s="19"/>
      <c r="KP203" s="19"/>
      <c r="KQ203" s="19"/>
      <c r="KR203" s="19"/>
      <c r="KS203" s="19"/>
      <c r="KT203" s="19"/>
      <c r="KU203" s="19"/>
      <c r="KV203" s="19"/>
      <c r="KW203" s="19"/>
      <c r="KX203" s="19"/>
      <c r="KY203" s="19"/>
      <c r="KZ203" s="19"/>
      <c r="LA203" s="19"/>
      <c r="LB203" s="19"/>
      <c r="LC203" s="19"/>
      <c r="LD203" s="19"/>
      <c r="LE203" s="19"/>
      <c r="LF203" s="19"/>
      <c r="LG203" s="19"/>
      <c r="LH203" s="19"/>
      <c r="LI203" s="19"/>
      <c r="LJ203" s="19"/>
      <c r="LK203" s="19"/>
      <c r="LL203" s="19"/>
      <c r="LM203" s="19"/>
      <c r="LN203" s="19"/>
      <c r="LO203" s="19"/>
      <c r="LP203" s="19"/>
      <c r="LQ203" s="19"/>
      <c r="LR203" s="19"/>
      <c r="LS203" s="19"/>
      <c r="LT203" s="19"/>
      <c r="LU203" s="19"/>
      <c r="LV203" s="19"/>
      <c r="LW203" s="19"/>
      <c r="LX203" s="19"/>
      <c r="LY203" s="19"/>
      <c r="LZ203" s="19"/>
      <c r="MA203" s="19"/>
      <c r="MB203" s="19"/>
      <c r="MC203" s="19"/>
      <c r="MD203" s="19"/>
      <c r="ME203" s="19"/>
      <c r="MF203" s="19"/>
      <c r="MG203" s="19"/>
      <c r="MH203" s="19"/>
      <c r="MI203" s="19"/>
      <c r="MJ203" s="19"/>
      <c r="MK203" s="19"/>
      <c r="ML203" s="19"/>
      <c r="MM203" s="19"/>
      <c r="MN203" s="19"/>
      <c r="MO203" s="19"/>
      <c r="MP203" s="19"/>
      <c r="MQ203" s="19"/>
      <c r="MR203" s="19"/>
      <c r="MS203" s="19"/>
      <c r="MT203" s="19"/>
      <c r="MU203" s="19"/>
      <c r="MV203" s="19"/>
      <c r="MW203" s="19"/>
      <c r="MX203" s="19"/>
      <c r="MY203" s="19"/>
      <c r="MZ203" s="19"/>
      <c r="NA203" s="19"/>
      <c r="NB203" s="19"/>
      <c r="NC203" s="19"/>
      <c r="ND203" s="19"/>
    </row>
    <row r="204" spans="1:368" x14ac:dyDescent="0.25">
      <c r="A204" s="324" t="s">
        <v>1157</v>
      </c>
      <c r="B204" s="333" t="str">
        <f t="shared" si="45"/>
        <v>Spring Valley Public Library</v>
      </c>
      <c r="C204" s="325" t="s">
        <v>1158</v>
      </c>
      <c r="D204" s="326">
        <v>42</v>
      </c>
      <c r="E204" s="327">
        <v>2822</v>
      </c>
      <c r="F204" s="326">
        <v>1</v>
      </c>
      <c r="G204" s="326">
        <v>0</v>
      </c>
      <c r="H204" s="326" t="s">
        <v>838</v>
      </c>
      <c r="I204" s="326">
        <v>750</v>
      </c>
      <c r="J204" s="328" t="s">
        <v>603</v>
      </c>
      <c r="K204" s="338">
        <v>0.6</v>
      </c>
      <c r="L204" s="433">
        <f t="shared" si="50"/>
        <v>0.4</v>
      </c>
      <c r="M204" s="432">
        <v>7500</v>
      </c>
      <c r="N204" s="431">
        <v>5000</v>
      </c>
      <c r="O204" s="430">
        <f t="shared" si="51"/>
        <v>7500</v>
      </c>
      <c r="P204" s="339">
        <v>0</v>
      </c>
      <c r="Q204" s="340">
        <f t="shared" si="52"/>
        <v>7500</v>
      </c>
      <c r="R204" s="533">
        <v>9582.23</v>
      </c>
      <c r="S204" s="429">
        <f>MIN(Q204,R204)</f>
        <v>7500</v>
      </c>
      <c r="T204" s="534">
        <f>Q204-S204</f>
        <v>0</v>
      </c>
      <c r="U204" s="535">
        <f t="shared" si="57"/>
        <v>15970.383333333333</v>
      </c>
      <c r="V204" s="536">
        <f t="shared" si="58"/>
        <v>9582.23</v>
      </c>
      <c r="W204" s="537">
        <f t="shared" si="55"/>
        <v>6388.1533333333336</v>
      </c>
      <c r="X204" s="586">
        <f t="shared" si="59"/>
        <v>1111.8466666666664</v>
      </c>
      <c r="Y204" s="532">
        <f t="shared" si="56"/>
        <v>0</v>
      </c>
    </row>
    <row r="205" spans="1:368" x14ac:dyDescent="0.25">
      <c r="A205" s="333" t="s">
        <v>1159</v>
      </c>
      <c r="B205" s="324" t="str">
        <f t="shared" si="45"/>
        <v>St. Croix Falls Public Library</v>
      </c>
      <c r="C205" s="334" t="s">
        <v>1160</v>
      </c>
      <c r="D205" s="335">
        <v>42</v>
      </c>
      <c r="E205" s="336">
        <v>6137</v>
      </c>
      <c r="F205" s="335">
        <v>1</v>
      </c>
      <c r="G205" s="335">
        <v>0</v>
      </c>
      <c r="H205" s="335" t="s">
        <v>695</v>
      </c>
      <c r="I205" s="335">
        <v>1000</v>
      </c>
      <c r="J205" s="337" t="s">
        <v>1161</v>
      </c>
      <c r="K205" s="329">
        <v>0.6</v>
      </c>
      <c r="L205" s="439">
        <f t="shared" si="50"/>
        <v>0.4</v>
      </c>
      <c r="M205" s="432">
        <v>10000</v>
      </c>
      <c r="N205" s="431">
        <v>7500</v>
      </c>
      <c r="O205" s="436">
        <f t="shared" si="51"/>
        <v>10000</v>
      </c>
      <c r="P205" s="330">
        <v>0</v>
      </c>
      <c r="Q205" s="331">
        <f t="shared" si="52"/>
        <v>10000</v>
      </c>
      <c r="R205" s="527">
        <v>17966.669999999998</v>
      </c>
      <c r="S205" s="435">
        <f>MIN(Q205,R205)</f>
        <v>10000</v>
      </c>
      <c r="T205" s="528">
        <f>Q205-S205</f>
        <v>0</v>
      </c>
      <c r="U205" s="529">
        <f>W205/L205</f>
        <v>25000</v>
      </c>
      <c r="V205" s="530">
        <f t="shared" si="58"/>
        <v>15000</v>
      </c>
      <c r="W205" s="531">
        <v>10000</v>
      </c>
      <c r="X205" s="585">
        <f t="shared" si="59"/>
        <v>0</v>
      </c>
      <c r="Y205" s="532">
        <f t="shared" si="56"/>
        <v>0</v>
      </c>
    </row>
    <row r="206" spans="1:368" s="343" customFormat="1" x14ac:dyDescent="0.25">
      <c r="A206" s="324" t="s">
        <v>1359</v>
      </c>
      <c r="B206" s="333" t="str">
        <f t="shared" si="45"/>
        <v>Stratford Branch (Marathon County Public Library)</v>
      </c>
      <c r="C206" s="325"/>
      <c r="D206" s="326"/>
      <c r="E206" s="327"/>
      <c r="F206" s="326"/>
      <c r="G206" s="326"/>
      <c r="H206" s="326"/>
      <c r="I206" s="326"/>
      <c r="J206" s="328"/>
      <c r="K206" s="338">
        <v>0.5</v>
      </c>
      <c r="L206" s="433">
        <f t="shared" si="50"/>
        <v>0.5</v>
      </c>
      <c r="M206" s="441" t="s">
        <v>1352</v>
      </c>
      <c r="N206" s="440">
        <v>5000</v>
      </c>
      <c r="O206" s="430">
        <f t="shared" si="51"/>
        <v>5000</v>
      </c>
      <c r="P206" s="339">
        <v>0</v>
      </c>
      <c r="Q206" s="340">
        <f t="shared" si="52"/>
        <v>5000</v>
      </c>
      <c r="R206" s="533" t="s">
        <v>1342</v>
      </c>
      <c r="S206" s="429" t="s">
        <v>1342</v>
      </c>
      <c r="T206" s="534" t="s">
        <v>1342</v>
      </c>
      <c r="U206" s="535" t="s">
        <v>1342</v>
      </c>
      <c r="V206" s="536" t="s">
        <v>1342</v>
      </c>
      <c r="W206" s="537" t="s">
        <v>1342</v>
      </c>
      <c r="X206" s="586" t="s">
        <v>1342</v>
      </c>
      <c r="Y206" s="532" t="e">
        <f t="shared" si="56"/>
        <v>#VALUE!</v>
      </c>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9"/>
      <c r="DG206" s="19"/>
      <c r="DH206" s="19"/>
      <c r="DI206" s="19"/>
      <c r="DJ206" s="19"/>
      <c r="DK206" s="19"/>
      <c r="DL206" s="19"/>
      <c r="DM206" s="19"/>
      <c r="DN206" s="19"/>
      <c r="DO206" s="19"/>
      <c r="DP206" s="19"/>
      <c r="DQ206" s="19"/>
      <c r="DR206" s="19"/>
      <c r="DS206" s="19"/>
      <c r="DT206" s="19"/>
      <c r="DU206" s="19"/>
      <c r="DV206" s="19"/>
      <c r="DW206" s="19"/>
      <c r="DX206" s="19"/>
      <c r="DY206" s="19"/>
      <c r="DZ206" s="19"/>
      <c r="EA206" s="19"/>
      <c r="EB206" s="19"/>
      <c r="EC206" s="19"/>
      <c r="ED206" s="19"/>
      <c r="EE206" s="19"/>
      <c r="EF206" s="19"/>
      <c r="EG206" s="19"/>
      <c r="EH206" s="19"/>
      <c r="EI206" s="19"/>
      <c r="EJ206" s="19"/>
      <c r="EK206" s="19"/>
      <c r="EL206" s="19"/>
      <c r="EM206" s="19"/>
      <c r="EN206" s="19"/>
      <c r="EO206" s="19"/>
      <c r="EP206" s="19"/>
      <c r="EQ206" s="19"/>
      <c r="ER206" s="19"/>
      <c r="ES206" s="19"/>
      <c r="ET206" s="19"/>
      <c r="EU206" s="19"/>
      <c r="EV206" s="19"/>
      <c r="EW206" s="19"/>
      <c r="EX206" s="19"/>
      <c r="EY206" s="19"/>
      <c r="EZ206" s="19"/>
      <c r="FA206" s="19"/>
      <c r="FB206" s="19"/>
      <c r="FC206" s="19"/>
      <c r="FD206" s="19"/>
      <c r="FE206" s="19"/>
      <c r="FF206" s="19"/>
      <c r="FG206" s="19"/>
      <c r="FH206" s="19"/>
      <c r="FI206" s="19"/>
      <c r="FJ206" s="19"/>
      <c r="FK206" s="19"/>
      <c r="FL206" s="19"/>
      <c r="FM206" s="19"/>
      <c r="FN206" s="19"/>
      <c r="FO206" s="19"/>
      <c r="FP206" s="19"/>
      <c r="FQ206" s="19"/>
      <c r="FR206" s="19"/>
      <c r="FS206" s="19"/>
      <c r="FT206" s="19"/>
      <c r="FU206" s="19"/>
      <c r="FV206" s="19"/>
      <c r="FW206" s="19"/>
      <c r="FX206" s="19"/>
      <c r="FY206" s="19"/>
      <c r="FZ206" s="19"/>
      <c r="GA206" s="19"/>
      <c r="GB206" s="19"/>
      <c r="GC206" s="19"/>
      <c r="GD206" s="19"/>
      <c r="GE206" s="19"/>
      <c r="GF206" s="19"/>
      <c r="GG206" s="19"/>
      <c r="GH206" s="19"/>
      <c r="GI206" s="19"/>
      <c r="GJ206" s="19"/>
      <c r="GK206" s="19"/>
      <c r="GL206" s="19"/>
      <c r="GM206" s="19"/>
      <c r="GN206" s="19"/>
      <c r="GO206" s="19"/>
      <c r="GP206" s="19"/>
      <c r="GQ206" s="19"/>
      <c r="GR206" s="19"/>
      <c r="GS206" s="19"/>
      <c r="GT206" s="19"/>
      <c r="GU206" s="19"/>
      <c r="GV206" s="19"/>
      <c r="GW206" s="19"/>
      <c r="GX206" s="19"/>
      <c r="GY206" s="19"/>
      <c r="GZ206" s="19"/>
      <c r="HA206" s="19"/>
      <c r="HB206" s="19"/>
      <c r="HC206" s="19"/>
      <c r="HD206" s="19"/>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c r="IT206" s="19"/>
      <c r="IU206" s="19"/>
      <c r="IV206" s="19"/>
      <c r="IW206" s="19"/>
      <c r="IX206" s="19"/>
      <c r="IY206" s="19"/>
      <c r="IZ206" s="19"/>
      <c r="JA206" s="19"/>
      <c r="JB206" s="19"/>
      <c r="JC206" s="19"/>
      <c r="JD206" s="19"/>
      <c r="JE206" s="19"/>
      <c r="JF206" s="19"/>
      <c r="JG206" s="19"/>
      <c r="JH206" s="19"/>
      <c r="JI206" s="19"/>
      <c r="JJ206" s="19"/>
      <c r="JK206" s="19"/>
      <c r="JL206" s="19"/>
      <c r="JM206" s="19"/>
      <c r="JN206" s="19"/>
      <c r="JO206" s="19"/>
      <c r="JP206" s="19"/>
      <c r="JQ206" s="19"/>
      <c r="JR206" s="19"/>
      <c r="JS206" s="19"/>
      <c r="JT206" s="19"/>
      <c r="JU206" s="19"/>
      <c r="JV206" s="19"/>
      <c r="JW206" s="19"/>
      <c r="JX206" s="19"/>
      <c r="JY206" s="19"/>
      <c r="JZ206" s="19"/>
      <c r="KA206" s="19"/>
      <c r="KB206" s="19"/>
      <c r="KC206" s="19"/>
      <c r="KD206" s="19"/>
      <c r="KE206" s="19"/>
      <c r="KF206" s="19"/>
      <c r="KG206" s="19"/>
      <c r="KH206" s="19"/>
      <c r="KI206" s="19"/>
      <c r="KJ206" s="19"/>
      <c r="KK206" s="19"/>
      <c r="KL206" s="19"/>
      <c r="KM206" s="19"/>
      <c r="KN206" s="19"/>
      <c r="KO206" s="19"/>
      <c r="KP206" s="19"/>
      <c r="KQ206" s="19"/>
      <c r="KR206" s="19"/>
      <c r="KS206" s="19"/>
      <c r="KT206" s="19"/>
      <c r="KU206" s="19"/>
      <c r="KV206" s="19"/>
      <c r="KW206" s="19"/>
      <c r="KX206" s="19"/>
      <c r="KY206" s="19"/>
      <c r="KZ206" s="19"/>
      <c r="LA206" s="19"/>
      <c r="LB206" s="19"/>
      <c r="LC206" s="19"/>
      <c r="LD206" s="19"/>
      <c r="LE206" s="19"/>
      <c r="LF206" s="19"/>
      <c r="LG206" s="19"/>
      <c r="LH206" s="19"/>
      <c r="LI206" s="19"/>
      <c r="LJ206" s="19"/>
      <c r="LK206" s="19"/>
      <c r="LL206" s="19"/>
      <c r="LM206" s="19"/>
      <c r="LN206" s="19"/>
      <c r="LO206" s="19"/>
      <c r="LP206" s="19"/>
      <c r="LQ206" s="19"/>
      <c r="LR206" s="19"/>
      <c r="LS206" s="19"/>
      <c r="LT206" s="19"/>
      <c r="LU206" s="19"/>
      <c r="LV206" s="19"/>
      <c r="LW206" s="19"/>
      <c r="LX206" s="19"/>
      <c r="LY206" s="19"/>
      <c r="LZ206" s="19"/>
      <c r="MA206" s="19"/>
      <c r="MB206" s="19"/>
      <c r="MC206" s="19"/>
      <c r="MD206" s="19"/>
      <c r="ME206" s="19"/>
      <c r="MF206" s="19"/>
      <c r="MG206" s="19"/>
      <c r="MH206" s="19"/>
      <c r="MI206" s="19"/>
      <c r="MJ206" s="19"/>
      <c r="MK206" s="19"/>
      <c r="ML206" s="19"/>
      <c r="MM206" s="19"/>
      <c r="MN206" s="19"/>
      <c r="MO206" s="19"/>
      <c r="MP206" s="19"/>
      <c r="MQ206" s="19"/>
      <c r="MR206" s="19"/>
      <c r="MS206" s="19"/>
      <c r="MT206" s="19"/>
      <c r="MU206" s="19"/>
      <c r="MV206" s="19"/>
      <c r="MW206" s="19"/>
      <c r="MX206" s="19"/>
      <c r="MY206" s="19"/>
      <c r="MZ206" s="19"/>
      <c r="NA206" s="19"/>
      <c r="NB206" s="19"/>
      <c r="NC206" s="19"/>
      <c r="ND206" s="19"/>
    </row>
    <row r="207" spans="1:368" x14ac:dyDescent="0.25">
      <c r="A207" s="333" t="s">
        <v>1162</v>
      </c>
      <c r="B207" s="324" t="str">
        <f t="shared" si="45"/>
        <v>Strum Public Library</v>
      </c>
      <c r="C207" s="334" t="s">
        <v>1163</v>
      </c>
      <c r="D207" s="335">
        <v>42</v>
      </c>
      <c r="E207" s="336">
        <v>1976</v>
      </c>
      <c r="F207" s="335">
        <v>1</v>
      </c>
      <c r="G207" s="335">
        <v>0</v>
      </c>
      <c r="H207" s="335" t="s">
        <v>722</v>
      </c>
      <c r="I207" s="335">
        <v>500</v>
      </c>
      <c r="J207" s="337" t="s">
        <v>1164</v>
      </c>
      <c r="K207" s="329">
        <v>0.6</v>
      </c>
      <c r="L207" s="439">
        <f t="shared" si="50"/>
        <v>0.4</v>
      </c>
      <c r="M207" s="438">
        <v>5000</v>
      </c>
      <c r="N207" s="437">
        <v>5000</v>
      </c>
      <c r="O207" s="436">
        <f t="shared" si="51"/>
        <v>5000</v>
      </c>
      <c r="P207" s="330">
        <v>403</v>
      </c>
      <c r="Q207" s="331">
        <f t="shared" si="52"/>
        <v>4597</v>
      </c>
      <c r="R207" s="527">
        <v>11259.12</v>
      </c>
      <c r="S207" s="435">
        <f>MIN(Q207,R207)</f>
        <v>4597</v>
      </c>
      <c r="T207" s="528">
        <f>Q207-S207</f>
        <v>0</v>
      </c>
      <c r="U207" s="529">
        <f>W207/L207</f>
        <v>11492.5</v>
      </c>
      <c r="V207" s="530">
        <f t="shared" si="58"/>
        <v>6895.5</v>
      </c>
      <c r="W207" s="531">
        <v>4597</v>
      </c>
      <c r="X207" s="585">
        <f t="shared" si="59"/>
        <v>0</v>
      </c>
      <c r="Y207" s="532">
        <f t="shared" si="56"/>
        <v>0</v>
      </c>
    </row>
    <row r="208" spans="1:368" x14ac:dyDescent="0.25">
      <c r="A208" s="324" t="s">
        <v>1165</v>
      </c>
      <c r="B208" s="333" t="str">
        <f t="shared" si="45"/>
        <v>Sturm Memorial Library</v>
      </c>
      <c r="C208" s="325" t="s">
        <v>1166</v>
      </c>
      <c r="D208" s="326">
        <v>42</v>
      </c>
      <c r="E208" s="327">
        <v>4055</v>
      </c>
      <c r="F208" s="326">
        <v>1</v>
      </c>
      <c r="G208" s="326">
        <v>0</v>
      </c>
      <c r="H208" s="326" t="s">
        <v>925</v>
      </c>
      <c r="I208" s="326">
        <v>750</v>
      </c>
      <c r="J208" s="328" t="s">
        <v>502</v>
      </c>
      <c r="K208" s="338">
        <v>0.7</v>
      </c>
      <c r="L208" s="433">
        <f t="shared" si="50"/>
        <v>0.30000000000000004</v>
      </c>
      <c r="M208" s="432">
        <v>7500</v>
      </c>
      <c r="N208" s="431">
        <v>5000</v>
      </c>
      <c r="O208" s="430">
        <f t="shared" si="51"/>
        <v>7500</v>
      </c>
      <c r="P208" s="339">
        <v>0</v>
      </c>
      <c r="Q208" s="340">
        <f t="shared" si="52"/>
        <v>7500</v>
      </c>
      <c r="R208" s="533">
        <v>9582.23</v>
      </c>
      <c r="S208" s="429">
        <f>MIN(Q208,R208)</f>
        <v>7500</v>
      </c>
      <c r="T208" s="534">
        <f>Q208-S208</f>
        <v>0</v>
      </c>
      <c r="U208" s="535">
        <f t="shared" si="57"/>
        <v>13688.9</v>
      </c>
      <c r="V208" s="536">
        <f t="shared" si="58"/>
        <v>9582.23</v>
      </c>
      <c r="W208" s="537">
        <f t="shared" si="55"/>
        <v>4106.67</v>
      </c>
      <c r="X208" s="586">
        <f t="shared" si="59"/>
        <v>3393.33</v>
      </c>
      <c r="Y208" s="532">
        <f t="shared" si="56"/>
        <v>0</v>
      </c>
    </row>
    <row r="209" spans="1:368" x14ac:dyDescent="0.25">
      <c r="A209" s="333" t="s">
        <v>1167</v>
      </c>
      <c r="B209" s="324" t="str">
        <f t="shared" si="45"/>
        <v>Suring Area Public Library</v>
      </c>
      <c r="C209" s="334" t="s">
        <v>1168</v>
      </c>
      <c r="D209" s="335">
        <v>43</v>
      </c>
      <c r="E209" s="336">
        <v>3621</v>
      </c>
      <c r="F209" s="335">
        <v>1</v>
      </c>
      <c r="G209" s="335">
        <v>0</v>
      </c>
      <c r="H209" s="335" t="s">
        <v>886</v>
      </c>
      <c r="I209" s="335">
        <v>750</v>
      </c>
      <c r="J209" s="337" t="s">
        <v>608</v>
      </c>
      <c r="K209" s="329">
        <v>0.7</v>
      </c>
      <c r="L209" s="439">
        <f t="shared" si="50"/>
        <v>0.30000000000000004</v>
      </c>
      <c r="M209" s="432">
        <v>7500</v>
      </c>
      <c r="N209" s="431">
        <v>5000</v>
      </c>
      <c r="O209" s="436">
        <f t="shared" si="51"/>
        <v>7500</v>
      </c>
      <c r="P209" s="330">
        <v>0</v>
      </c>
      <c r="Q209" s="331">
        <f t="shared" si="52"/>
        <v>7500</v>
      </c>
      <c r="R209" s="527">
        <v>9582.23</v>
      </c>
      <c r="S209" s="435">
        <f>MIN(Q209,R209)</f>
        <v>7500</v>
      </c>
      <c r="T209" s="528">
        <f>Q209-S209</f>
        <v>0</v>
      </c>
      <c r="U209" s="529">
        <f t="shared" si="57"/>
        <v>13688.9</v>
      </c>
      <c r="V209" s="530">
        <f t="shared" si="58"/>
        <v>9582.23</v>
      </c>
      <c r="W209" s="531">
        <f t="shared" si="55"/>
        <v>4106.67</v>
      </c>
      <c r="X209" s="585">
        <f t="shared" si="59"/>
        <v>3393.33</v>
      </c>
      <c r="Y209" s="532">
        <f t="shared" si="56"/>
        <v>0</v>
      </c>
    </row>
    <row r="210" spans="1:368" x14ac:dyDescent="0.25">
      <c r="A210" s="324" t="s">
        <v>1169</v>
      </c>
      <c r="B210" s="333" t="str">
        <f t="shared" ref="B210:B235" si="60">PROPER(A210)</f>
        <v>Taylor Memorial Library</v>
      </c>
      <c r="C210" s="325" t="s">
        <v>1170</v>
      </c>
      <c r="D210" s="326">
        <v>42</v>
      </c>
      <c r="E210" s="327">
        <v>880</v>
      </c>
      <c r="F210" s="326">
        <v>1</v>
      </c>
      <c r="G210" s="326">
        <v>0</v>
      </c>
      <c r="H210" s="326" t="s">
        <v>1171</v>
      </c>
      <c r="I210" s="326">
        <v>500</v>
      </c>
      <c r="J210" s="328" t="s">
        <v>1172</v>
      </c>
      <c r="K210" s="338">
        <v>0.7</v>
      </c>
      <c r="L210" s="433">
        <f t="shared" si="50"/>
        <v>0.30000000000000004</v>
      </c>
      <c r="M210" s="441">
        <v>5000</v>
      </c>
      <c r="N210" s="440">
        <v>5000</v>
      </c>
      <c r="O210" s="430">
        <f t="shared" si="51"/>
        <v>5000</v>
      </c>
      <c r="P210" s="339">
        <v>302</v>
      </c>
      <c r="Q210" s="340">
        <f t="shared" si="52"/>
        <v>4698</v>
      </c>
      <c r="R210" s="533">
        <v>9582.23</v>
      </c>
      <c r="S210" s="429">
        <f>MIN(Q210,R210)</f>
        <v>4698</v>
      </c>
      <c r="T210" s="534">
        <f>Q210-S210</f>
        <v>0</v>
      </c>
      <c r="U210" s="535">
        <f t="shared" si="57"/>
        <v>13688.9</v>
      </c>
      <c r="V210" s="536">
        <f t="shared" si="58"/>
        <v>9582.23</v>
      </c>
      <c r="W210" s="537">
        <f t="shared" si="55"/>
        <v>4106.67</v>
      </c>
      <c r="X210" s="586">
        <f t="shared" si="59"/>
        <v>591.32999999999993</v>
      </c>
      <c r="Y210" s="532">
        <f t="shared" si="56"/>
        <v>0</v>
      </c>
    </row>
    <row r="211" spans="1:368" x14ac:dyDescent="0.25">
      <c r="A211" s="333" t="s">
        <v>1173</v>
      </c>
      <c r="B211" s="324" t="str">
        <f t="shared" si="60"/>
        <v>Theresa Public Library</v>
      </c>
      <c r="C211" s="334" t="s">
        <v>1174</v>
      </c>
      <c r="D211" s="335">
        <v>42</v>
      </c>
      <c r="E211" s="336">
        <v>2531</v>
      </c>
      <c r="F211" s="335">
        <v>1</v>
      </c>
      <c r="G211" s="335">
        <v>0</v>
      </c>
      <c r="H211" s="335" t="s">
        <v>750</v>
      </c>
      <c r="I211" s="335">
        <v>750</v>
      </c>
      <c r="J211" s="337" t="s">
        <v>1175</v>
      </c>
      <c r="K211" s="329">
        <v>0.6</v>
      </c>
      <c r="L211" s="439">
        <f t="shared" si="50"/>
        <v>0.4</v>
      </c>
      <c r="M211" s="432">
        <v>7500</v>
      </c>
      <c r="N211" s="431">
        <v>5000</v>
      </c>
      <c r="O211" s="436">
        <f t="shared" si="51"/>
        <v>7500</v>
      </c>
      <c r="P211" s="330">
        <v>0</v>
      </c>
      <c r="Q211" s="331">
        <f t="shared" si="52"/>
        <v>7500</v>
      </c>
      <c r="R211" s="527">
        <v>9582.23</v>
      </c>
      <c r="S211" s="435">
        <f>MIN(Q211,R211)</f>
        <v>7500</v>
      </c>
      <c r="T211" s="528">
        <f>Q211-S211</f>
        <v>0</v>
      </c>
      <c r="U211" s="529">
        <f t="shared" si="57"/>
        <v>15970.383333333333</v>
      </c>
      <c r="V211" s="530">
        <f t="shared" si="58"/>
        <v>9582.23</v>
      </c>
      <c r="W211" s="531">
        <f t="shared" si="55"/>
        <v>6388.1533333333336</v>
      </c>
      <c r="X211" s="585">
        <f t="shared" si="59"/>
        <v>1111.8466666666664</v>
      </c>
      <c r="Y211" s="532">
        <f t="shared" si="56"/>
        <v>0</v>
      </c>
    </row>
    <row r="212" spans="1:368" x14ac:dyDescent="0.25">
      <c r="A212" s="324" t="s">
        <v>1176</v>
      </c>
      <c r="B212" s="333" t="str">
        <f t="shared" si="60"/>
        <v>Thomas St. Angelo Public Library</v>
      </c>
      <c r="C212" s="325" t="s">
        <v>1177</v>
      </c>
      <c r="D212" s="326">
        <v>43</v>
      </c>
      <c r="E212" s="327">
        <v>7119</v>
      </c>
      <c r="F212" s="326">
        <v>1</v>
      </c>
      <c r="G212" s="326">
        <v>0</v>
      </c>
      <c r="H212" s="326" t="s">
        <v>764</v>
      </c>
      <c r="I212" s="326">
        <v>1000</v>
      </c>
      <c r="J212" s="328" t="s">
        <v>434</v>
      </c>
      <c r="K212" s="338">
        <v>0.7</v>
      </c>
      <c r="L212" s="433">
        <f t="shared" si="50"/>
        <v>0.30000000000000004</v>
      </c>
      <c r="M212" s="432">
        <v>10000</v>
      </c>
      <c r="N212" s="431">
        <v>7500</v>
      </c>
      <c r="O212" s="430">
        <f t="shared" si="51"/>
        <v>10000</v>
      </c>
      <c r="P212" s="339">
        <v>0</v>
      </c>
      <c r="Q212" s="340">
        <f t="shared" si="52"/>
        <v>10000</v>
      </c>
      <c r="R212" s="533" t="s">
        <v>1342</v>
      </c>
      <c r="S212" s="429" t="s">
        <v>1342</v>
      </c>
      <c r="T212" s="534" t="s">
        <v>1342</v>
      </c>
      <c r="U212" s="535" t="s">
        <v>1342</v>
      </c>
      <c r="V212" s="536" t="s">
        <v>1342</v>
      </c>
      <c r="W212" s="537" t="s">
        <v>1342</v>
      </c>
      <c r="X212" s="586" t="s">
        <v>1342</v>
      </c>
      <c r="Y212" s="532" t="e">
        <f t="shared" si="56"/>
        <v>#VALUE!</v>
      </c>
    </row>
    <row r="213" spans="1:368" x14ac:dyDescent="0.25">
      <c r="A213" s="333" t="s">
        <v>1178</v>
      </c>
      <c r="B213" s="324" t="str">
        <f t="shared" si="60"/>
        <v>Thorp Public Library</v>
      </c>
      <c r="C213" s="334" t="s">
        <v>1179</v>
      </c>
      <c r="D213" s="335">
        <v>42</v>
      </c>
      <c r="E213" s="336">
        <v>4747</v>
      </c>
      <c r="F213" s="335">
        <v>1</v>
      </c>
      <c r="G213" s="335">
        <v>0</v>
      </c>
      <c r="H213" s="335" t="s">
        <v>814</v>
      </c>
      <c r="I213" s="335">
        <v>750</v>
      </c>
      <c r="J213" s="337" t="s">
        <v>609</v>
      </c>
      <c r="K213" s="329">
        <v>0.7</v>
      </c>
      <c r="L213" s="439">
        <f t="shared" si="50"/>
        <v>0.30000000000000004</v>
      </c>
      <c r="M213" s="432">
        <v>7500</v>
      </c>
      <c r="N213" s="431">
        <v>5000</v>
      </c>
      <c r="O213" s="436">
        <f t="shared" si="51"/>
        <v>7500</v>
      </c>
      <c r="P213" s="330">
        <v>0</v>
      </c>
      <c r="Q213" s="331">
        <f t="shared" si="52"/>
        <v>7500</v>
      </c>
      <c r="R213" s="527">
        <v>16768.900000000001</v>
      </c>
      <c r="S213" s="435">
        <f>MIN(Q213,R213)</f>
        <v>7500</v>
      </c>
      <c r="T213" s="528">
        <f>Q213-S213</f>
        <v>0</v>
      </c>
      <c r="U213" s="529">
        <f t="shared" si="57"/>
        <v>23955.571428571431</v>
      </c>
      <c r="V213" s="530">
        <f t="shared" si="58"/>
        <v>16768.900000000001</v>
      </c>
      <c r="W213" s="531">
        <f t="shared" si="55"/>
        <v>7186.6714285714306</v>
      </c>
      <c r="X213" s="585">
        <f t="shared" si="59"/>
        <v>313.32857142856938</v>
      </c>
      <c r="Y213" s="532">
        <f t="shared" si="56"/>
        <v>0</v>
      </c>
    </row>
    <row r="214" spans="1:368" s="343" customFormat="1" x14ac:dyDescent="0.25">
      <c r="A214" s="324" t="s">
        <v>1360</v>
      </c>
      <c r="B214" s="333" t="str">
        <f t="shared" si="60"/>
        <v>Tigerton Branch Library (Shawano City-County Library)</v>
      </c>
      <c r="C214" s="325"/>
      <c r="D214" s="326"/>
      <c r="E214" s="327"/>
      <c r="F214" s="326"/>
      <c r="G214" s="326"/>
      <c r="H214" s="326"/>
      <c r="I214" s="326"/>
      <c r="J214" s="328"/>
      <c r="K214" s="338">
        <v>0.8</v>
      </c>
      <c r="L214" s="433">
        <f t="shared" si="50"/>
        <v>0.19999999999999996</v>
      </c>
      <c r="M214" s="441" t="s">
        <v>1352</v>
      </c>
      <c r="N214" s="440">
        <v>5000</v>
      </c>
      <c r="O214" s="430">
        <f t="shared" si="51"/>
        <v>5000</v>
      </c>
      <c r="P214" s="339">
        <v>0</v>
      </c>
      <c r="Q214" s="340">
        <f t="shared" si="52"/>
        <v>5000</v>
      </c>
      <c r="R214" s="533">
        <v>9582.23</v>
      </c>
      <c r="S214" s="429">
        <f>MIN(Q214,R214)</f>
        <v>5000</v>
      </c>
      <c r="T214" s="534">
        <f>Q214-S214</f>
        <v>0</v>
      </c>
      <c r="U214" s="535">
        <f t="shared" si="57"/>
        <v>11977.787499999999</v>
      </c>
      <c r="V214" s="536">
        <f t="shared" si="58"/>
        <v>9582.23</v>
      </c>
      <c r="W214" s="537">
        <f t="shared" si="55"/>
        <v>2395.557499999999</v>
      </c>
      <c r="X214" s="586">
        <f t="shared" si="59"/>
        <v>2604.442500000001</v>
      </c>
      <c r="Y214" s="532">
        <f t="shared" si="56"/>
        <v>0</v>
      </c>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9"/>
      <c r="DG214" s="19"/>
      <c r="DH214" s="19"/>
      <c r="DI214" s="19"/>
      <c r="DJ214" s="19"/>
      <c r="DK214" s="19"/>
      <c r="DL214" s="19"/>
      <c r="DM214" s="19"/>
      <c r="DN214" s="19"/>
      <c r="DO214" s="19"/>
      <c r="DP214" s="19"/>
      <c r="DQ214" s="19"/>
      <c r="DR214" s="19"/>
      <c r="DS214" s="19"/>
      <c r="DT214" s="19"/>
      <c r="DU214" s="19"/>
      <c r="DV214" s="19"/>
      <c r="DW214" s="19"/>
      <c r="DX214" s="19"/>
      <c r="DY214" s="19"/>
      <c r="DZ214" s="19"/>
      <c r="EA214" s="19"/>
      <c r="EB214" s="19"/>
      <c r="EC214" s="19"/>
      <c r="ED214" s="19"/>
      <c r="EE214" s="19"/>
      <c r="EF214" s="19"/>
      <c r="EG214" s="19"/>
      <c r="EH214" s="19"/>
      <c r="EI214" s="19"/>
      <c r="EJ214" s="19"/>
      <c r="EK214" s="19"/>
      <c r="EL214" s="19"/>
      <c r="EM214" s="19"/>
      <c r="EN214" s="19"/>
      <c r="EO214" s="19"/>
      <c r="EP214" s="19"/>
      <c r="EQ214" s="19"/>
      <c r="ER214" s="19"/>
      <c r="ES214" s="19"/>
      <c r="ET214" s="19"/>
      <c r="EU214" s="19"/>
      <c r="EV214" s="19"/>
      <c r="EW214" s="19"/>
      <c r="EX214" s="19"/>
      <c r="EY214" s="19"/>
      <c r="EZ214" s="19"/>
      <c r="FA214" s="19"/>
      <c r="FB214" s="19"/>
      <c r="FC214" s="19"/>
      <c r="FD214" s="19"/>
      <c r="FE214" s="19"/>
      <c r="FF214" s="19"/>
      <c r="FG214" s="19"/>
      <c r="FH214" s="19"/>
      <c r="FI214" s="19"/>
      <c r="FJ214" s="19"/>
      <c r="FK214" s="19"/>
      <c r="FL214" s="19"/>
      <c r="FM214" s="19"/>
      <c r="FN214" s="19"/>
      <c r="FO214" s="19"/>
      <c r="FP214" s="19"/>
      <c r="FQ214" s="19"/>
      <c r="FR214" s="19"/>
      <c r="FS214" s="19"/>
      <c r="FT214" s="19"/>
      <c r="FU214" s="19"/>
      <c r="FV214" s="19"/>
      <c r="FW214" s="19"/>
      <c r="FX214" s="19"/>
      <c r="FY214" s="19"/>
      <c r="FZ214" s="19"/>
      <c r="GA214" s="19"/>
      <c r="GB214" s="19"/>
      <c r="GC214" s="19"/>
      <c r="GD214" s="19"/>
      <c r="GE214" s="19"/>
      <c r="GF214" s="19"/>
      <c r="GG214" s="19"/>
      <c r="GH214" s="19"/>
      <c r="GI214" s="19"/>
      <c r="GJ214" s="19"/>
      <c r="GK214" s="19"/>
      <c r="GL214" s="19"/>
      <c r="GM214" s="19"/>
      <c r="GN214" s="19"/>
      <c r="GO214" s="19"/>
      <c r="GP214" s="19"/>
      <c r="GQ214" s="19"/>
      <c r="GR214" s="19"/>
      <c r="GS214" s="19"/>
      <c r="GT214" s="19"/>
      <c r="GU214" s="19"/>
      <c r="GV214" s="19"/>
      <c r="GW214" s="19"/>
      <c r="GX214" s="19"/>
      <c r="GY214" s="19"/>
      <c r="GZ214" s="19"/>
      <c r="HA214" s="19"/>
      <c r="HB214" s="19"/>
      <c r="HC214" s="19"/>
      <c r="HD214" s="19"/>
      <c r="HE214" s="19"/>
      <c r="HF214" s="19"/>
      <c r="HG214" s="19"/>
      <c r="HH214" s="19"/>
      <c r="HI214" s="19"/>
      <c r="HJ214" s="19"/>
      <c r="HK214" s="19"/>
      <c r="HL214" s="19"/>
      <c r="HM214" s="19"/>
      <c r="HN214" s="19"/>
      <c r="HO214" s="19"/>
      <c r="HP214" s="19"/>
      <c r="HQ214" s="19"/>
      <c r="HR214" s="19"/>
      <c r="HS214" s="19"/>
      <c r="HT214" s="19"/>
      <c r="HU214" s="19"/>
      <c r="HV214" s="19"/>
      <c r="HW214" s="19"/>
      <c r="HX214" s="19"/>
      <c r="HY214" s="19"/>
      <c r="HZ214" s="19"/>
      <c r="IA214" s="19"/>
      <c r="IB214" s="19"/>
      <c r="IC214" s="19"/>
      <c r="ID214" s="19"/>
      <c r="IE214" s="19"/>
      <c r="IF214" s="19"/>
      <c r="IG214" s="19"/>
      <c r="IH214" s="19"/>
      <c r="II214" s="19"/>
      <c r="IJ214" s="19"/>
      <c r="IK214" s="19"/>
      <c r="IL214" s="19"/>
      <c r="IM214" s="19"/>
      <c r="IN214" s="19"/>
      <c r="IO214" s="19"/>
      <c r="IP214" s="19"/>
      <c r="IQ214" s="19"/>
      <c r="IR214" s="19"/>
      <c r="IS214" s="19"/>
      <c r="IT214" s="19"/>
      <c r="IU214" s="19"/>
      <c r="IV214" s="19"/>
      <c r="IW214" s="19"/>
      <c r="IX214" s="19"/>
      <c r="IY214" s="19"/>
      <c r="IZ214" s="19"/>
      <c r="JA214" s="19"/>
      <c r="JB214" s="19"/>
      <c r="JC214" s="19"/>
      <c r="JD214" s="19"/>
      <c r="JE214" s="19"/>
      <c r="JF214" s="19"/>
      <c r="JG214" s="19"/>
      <c r="JH214" s="19"/>
      <c r="JI214" s="19"/>
      <c r="JJ214" s="19"/>
      <c r="JK214" s="19"/>
      <c r="JL214" s="19"/>
      <c r="JM214" s="19"/>
      <c r="JN214" s="19"/>
      <c r="JO214" s="19"/>
      <c r="JP214" s="19"/>
      <c r="JQ214" s="19"/>
      <c r="JR214" s="19"/>
      <c r="JS214" s="19"/>
      <c r="JT214" s="19"/>
      <c r="JU214" s="19"/>
      <c r="JV214" s="19"/>
      <c r="JW214" s="19"/>
      <c r="JX214" s="19"/>
      <c r="JY214" s="19"/>
      <c r="JZ214" s="19"/>
      <c r="KA214" s="19"/>
      <c r="KB214" s="19"/>
      <c r="KC214" s="19"/>
      <c r="KD214" s="19"/>
      <c r="KE214" s="19"/>
      <c r="KF214" s="19"/>
      <c r="KG214" s="19"/>
      <c r="KH214" s="19"/>
      <c r="KI214" s="19"/>
      <c r="KJ214" s="19"/>
      <c r="KK214" s="19"/>
      <c r="KL214" s="19"/>
      <c r="KM214" s="19"/>
      <c r="KN214" s="19"/>
      <c r="KO214" s="19"/>
      <c r="KP214" s="19"/>
      <c r="KQ214" s="19"/>
      <c r="KR214" s="19"/>
      <c r="KS214" s="19"/>
      <c r="KT214" s="19"/>
      <c r="KU214" s="19"/>
      <c r="KV214" s="19"/>
      <c r="KW214" s="19"/>
      <c r="KX214" s="19"/>
      <c r="KY214" s="19"/>
      <c r="KZ214" s="19"/>
      <c r="LA214" s="19"/>
      <c r="LB214" s="19"/>
      <c r="LC214" s="19"/>
      <c r="LD214" s="19"/>
      <c r="LE214" s="19"/>
      <c r="LF214" s="19"/>
      <c r="LG214" s="19"/>
      <c r="LH214" s="19"/>
      <c r="LI214" s="19"/>
      <c r="LJ214" s="19"/>
      <c r="LK214" s="19"/>
      <c r="LL214" s="19"/>
      <c r="LM214" s="19"/>
      <c r="LN214" s="19"/>
      <c r="LO214" s="19"/>
      <c r="LP214" s="19"/>
      <c r="LQ214" s="19"/>
      <c r="LR214" s="19"/>
      <c r="LS214" s="19"/>
      <c r="LT214" s="19"/>
      <c r="LU214" s="19"/>
      <c r="LV214" s="19"/>
      <c r="LW214" s="19"/>
      <c r="LX214" s="19"/>
      <c r="LY214" s="19"/>
      <c r="LZ214" s="19"/>
      <c r="MA214" s="19"/>
      <c r="MB214" s="19"/>
      <c r="MC214" s="19"/>
      <c r="MD214" s="19"/>
      <c r="ME214" s="19"/>
      <c r="MF214" s="19"/>
      <c r="MG214" s="19"/>
      <c r="MH214" s="19"/>
      <c r="MI214" s="19"/>
      <c r="MJ214" s="19"/>
      <c r="MK214" s="19"/>
      <c r="ML214" s="19"/>
      <c r="MM214" s="19"/>
      <c r="MN214" s="19"/>
      <c r="MO214" s="19"/>
      <c r="MP214" s="19"/>
      <c r="MQ214" s="19"/>
      <c r="MR214" s="19"/>
      <c r="MS214" s="19"/>
      <c r="MT214" s="19"/>
      <c r="MU214" s="19"/>
      <c r="MV214" s="19"/>
      <c r="MW214" s="19"/>
      <c r="MX214" s="19"/>
      <c r="MY214" s="19"/>
      <c r="MZ214" s="19"/>
      <c r="NA214" s="19"/>
      <c r="NB214" s="19"/>
      <c r="NC214" s="19"/>
      <c r="ND214" s="19"/>
    </row>
    <row r="215" spans="1:368" x14ac:dyDescent="0.25">
      <c r="A215" s="333" t="s">
        <v>1180</v>
      </c>
      <c r="B215" s="324" t="str">
        <f t="shared" si="60"/>
        <v>Turtle Lake Public Library</v>
      </c>
      <c r="C215" s="334" t="s">
        <v>1181</v>
      </c>
      <c r="D215" s="335">
        <v>43</v>
      </c>
      <c r="E215" s="336">
        <v>1902</v>
      </c>
      <c r="F215" s="335">
        <v>1</v>
      </c>
      <c r="G215" s="335">
        <v>0</v>
      </c>
      <c r="H215" s="335" t="s">
        <v>764</v>
      </c>
      <c r="I215" s="335">
        <v>500</v>
      </c>
      <c r="J215" s="337" t="s">
        <v>616</v>
      </c>
      <c r="K215" s="329">
        <v>0.7</v>
      </c>
      <c r="L215" s="439">
        <f t="shared" si="50"/>
        <v>0.30000000000000004</v>
      </c>
      <c r="M215" s="438">
        <v>5000</v>
      </c>
      <c r="N215" s="437">
        <v>5000</v>
      </c>
      <c r="O215" s="436">
        <f t="shared" si="51"/>
        <v>5000</v>
      </c>
      <c r="P215" s="330">
        <v>0</v>
      </c>
      <c r="Q215" s="331">
        <f t="shared" si="52"/>
        <v>5000</v>
      </c>
      <c r="R215" s="527" t="s">
        <v>1342</v>
      </c>
      <c r="S215" s="435" t="s">
        <v>1342</v>
      </c>
      <c r="T215" s="528" t="s">
        <v>1342</v>
      </c>
      <c r="U215" s="529" t="s">
        <v>1342</v>
      </c>
      <c r="V215" s="530" t="s">
        <v>1342</v>
      </c>
      <c r="W215" s="531" t="s">
        <v>1342</v>
      </c>
      <c r="X215" s="585" t="s">
        <v>1342</v>
      </c>
      <c r="Y215" s="532" t="e">
        <f t="shared" si="56"/>
        <v>#VALUE!</v>
      </c>
    </row>
    <row r="216" spans="1:368" x14ac:dyDescent="0.25">
      <c r="A216" s="324" t="s">
        <v>1182</v>
      </c>
      <c r="B216" s="333" t="str">
        <f t="shared" si="60"/>
        <v>Vaughn Public Library</v>
      </c>
      <c r="C216" s="325" t="s">
        <v>1183</v>
      </c>
      <c r="D216" s="326">
        <v>43</v>
      </c>
      <c r="E216" s="327">
        <v>12023</v>
      </c>
      <c r="F216" s="326">
        <v>1</v>
      </c>
      <c r="G216" s="326">
        <v>0</v>
      </c>
      <c r="H216" s="326" t="s">
        <v>691</v>
      </c>
      <c r="I216" s="326">
        <v>1000</v>
      </c>
      <c r="J216" s="328" t="s">
        <v>381</v>
      </c>
      <c r="K216" s="338">
        <v>0.8</v>
      </c>
      <c r="L216" s="433">
        <f t="shared" si="50"/>
        <v>0.19999999999999996</v>
      </c>
      <c r="M216" s="441">
        <v>10000</v>
      </c>
      <c r="N216" s="440">
        <v>10000</v>
      </c>
      <c r="O216" s="430">
        <f t="shared" si="51"/>
        <v>10000</v>
      </c>
      <c r="P216" s="339">
        <v>0</v>
      </c>
      <c r="Q216" s="340">
        <f t="shared" si="52"/>
        <v>10000</v>
      </c>
      <c r="R216" s="533">
        <v>37646.17</v>
      </c>
      <c r="S216" s="429">
        <f>MIN(Q216,R216)</f>
        <v>10000</v>
      </c>
      <c r="T216" s="534">
        <f>Q216-S216</f>
        <v>0</v>
      </c>
      <c r="U216" s="535">
        <f t="shared" si="57"/>
        <v>47057.712499999994</v>
      </c>
      <c r="V216" s="536">
        <f t="shared" si="58"/>
        <v>37646.17</v>
      </c>
      <c r="W216" s="537">
        <f t="shared" si="55"/>
        <v>9411.5424999999959</v>
      </c>
      <c r="X216" s="586">
        <f t="shared" si="59"/>
        <v>588.45750000000407</v>
      </c>
      <c r="Y216" s="532">
        <f t="shared" si="56"/>
        <v>0</v>
      </c>
    </row>
    <row r="217" spans="1:368" x14ac:dyDescent="0.25">
      <c r="A217" s="333" t="s">
        <v>1184</v>
      </c>
      <c r="B217" s="324" t="str">
        <f t="shared" si="60"/>
        <v>Viola Public Library</v>
      </c>
      <c r="C217" s="334" t="s">
        <v>1185</v>
      </c>
      <c r="D217" s="335">
        <v>43</v>
      </c>
      <c r="E217" s="336">
        <v>1919</v>
      </c>
      <c r="F217" s="335">
        <v>1</v>
      </c>
      <c r="G217" s="335">
        <v>0</v>
      </c>
      <c r="H217" s="335" t="s">
        <v>1000</v>
      </c>
      <c r="I217" s="335">
        <v>500</v>
      </c>
      <c r="J217" s="337" t="s">
        <v>1186</v>
      </c>
      <c r="K217" s="329">
        <v>0.8</v>
      </c>
      <c r="L217" s="439">
        <f t="shared" si="50"/>
        <v>0.19999999999999996</v>
      </c>
      <c r="M217" s="438">
        <v>5000</v>
      </c>
      <c r="N217" s="437">
        <v>5000</v>
      </c>
      <c r="O217" s="436">
        <f t="shared" si="51"/>
        <v>5000</v>
      </c>
      <c r="P217" s="330">
        <v>0</v>
      </c>
      <c r="Q217" s="331">
        <f t="shared" si="52"/>
        <v>5000</v>
      </c>
      <c r="R217" s="527">
        <v>10530.87</v>
      </c>
      <c r="S217" s="435">
        <f>MIN(Q217,R217)</f>
        <v>5000</v>
      </c>
      <c r="T217" s="528">
        <f>Q217-S217</f>
        <v>0</v>
      </c>
      <c r="U217" s="529">
        <f t="shared" si="57"/>
        <v>13163.5875</v>
      </c>
      <c r="V217" s="530">
        <f t="shared" si="58"/>
        <v>10530.87</v>
      </c>
      <c r="W217" s="531">
        <f t="shared" si="55"/>
        <v>2632.7174999999993</v>
      </c>
      <c r="X217" s="585">
        <f t="shared" si="59"/>
        <v>2367.2825000000007</v>
      </c>
      <c r="Y217" s="532">
        <f t="shared" si="56"/>
        <v>0</v>
      </c>
    </row>
    <row r="218" spans="1:368" x14ac:dyDescent="0.25">
      <c r="A218" s="324" t="s">
        <v>1187</v>
      </c>
      <c r="B218" s="333" t="str">
        <f t="shared" si="60"/>
        <v>Wabeno Public Library</v>
      </c>
      <c r="C218" s="325" t="s">
        <v>1188</v>
      </c>
      <c r="D218" s="326">
        <v>43</v>
      </c>
      <c r="E218" s="327">
        <v>1425</v>
      </c>
      <c r="F218" s="326">
        <v>1</v>
      </c>
      <c r="G218" s="326">
        <v>0</v>
      </c>
      <c r="H218" s="326" t="s">
        <v>799</v>
      </c>
      <c r="I218" s="326">
        <v>500</v>
      </c>
      <c r="J218" s="328" t="s">
        <v>1189</v>
      </c>
      <c r="K218" s="338">
        <v>0.8</v>
      </c>
      <c r="L218" s="433">
        <f t="shared" si="50"/>
        <v>0.19999999999999996</v>
      </c>
      <c r="M218" s="441">
        <v>5000</v>
      </c>
      <c r="N218" s="440">
        <v>5000</v>
      </c>
      <c r="O218" s="430">
        <f t="shared" si="51"/>
        <v>5000</v>
      </c>
      <c r="P218" s="339">
        <v>0</v>
      </c>
      <c r="Q218" s="340">
        <f t="shared" si="52"/>
        <v>5000</v>
      </c>
      <c r="R218" s="533" t="s">
        <v>1342</v>
      </c>
      <c r="S218" s="429" t="s">
        <v>1342</v>
      </c>
      <c r="T218" s="534" t="s">
        <v>1342</v>
      </c>
      <c r="U218" s="535" t="s">
        <v>1342</v>
      </c>
      <c r="V218" s="536" t="s">
        <v>1342</v>
      </c>
      <c r="W218" s="537" t="s">
        <v>1342</v>
      </c>
      <c r="X218" s="586" t="s">
        <v>1342</v>
      </c>
      <c r="Y218" s="532" t="e">
        <f t="shared" si="56"/>
        <v>#VALUE!</v>
      </c>
    </row>
    <row r="219" spans="1:368" x14ac:dyDescent="0.25">
      <c r="A219" s="333" t="s">
        <v>1190</v>
      </c>
      <c r="B219" s="324" t="str">
        <f t="shared" si="60"/>
        <v>Walter E. Olson Memorial Library</v>
      </c>
      <c r="C219" s="334" t="s">
        <v>1191</v>
      </c>
      <c r="D219" s="335">
        <v>43</v>
      </c>
      <c r="E219" s="336">
        <v>12970</v>
      </c>
      <c r="F219" s="335">
        <v>1</v>
      </c>
      <c r="G219" s="335">
        <v>0</v>
      </c>
      <c r="H219" s="335" t="s">
        <v>712</v>
      </c>
      <c r="I219" s="335">
        <v>1000</v>
      </c>
      <c r="J219" s="337" t="s">
        <v>1192</v>
      </c>
      <c r="K219" s="329">
        <v>0.7</v>
      </c>
      <c r="L219" s="439">
        <f t="shared" si="50"/>
        <v>0.30000000000000004</v>
      </c>
      <c r="M219" s="432">
        <v>10000</v>
      </c>
      <c r="N219" s="431">
        <v>5000</v>
      </c>
      <c r="O219" s="436">
        <f t="shared" si="51"/>
        <v>10000</v>
      </c>
      <c r="P219" s="330">
        <v>0</v>
      </c>
      <c r="Q219" s="331">
        <f t="shared" si="52"/>
        <v>10000</v>
      </c>
      <c r="R219" s="527">
        <v>16323.32</v>
      </c>
      <c r="S219" s="435">
        <f>MIN(Q219,R219)</f>
        <v>10000</v>
      </c>
      <c r="T219" s="528">
        <f>Q219-S219</f>
        <v>0</v>
      </c>
      <c r="U219" s="529">
        <f t="shared" si="57"/>
        <v>23319.028571428571</v>
      </c>
      <c r="V219" s="530">
        <f t="shared" si="58"/>
        <v>16323.319999999998</v>
      </c>
      <c r="W219" s="531">
        <f t="shared" si="55"/>
        <v>6995.7085714285722</v>
      </c>
      <c r="X219" s="585">
        <f t="shared" si="59"/>
        <v>3004.2914285714278</v>
      </c>
      <c r="Y219" s="532">
        <f t="shared" si="56"/>
        <v>0</v>
      </c>
    </row>
    <row r="220" spans="1:368" x14ac:dyDescent="0.25">
      <c r="A220" s="324" t="s">
        <v>1193</v>
      </c>
      <c r="B220" s="333" t="str">
        <f t="shared" si="60"/>
        <v>Washburn Public Library</v>
      </c>
      <c r="C220" s="325" t="s">
        <v>1194</v>
      </c>
      <c r="D220" s="326">
        <v>42</v>
      </c>
      <c r="E220" s="327">
        <v>4879</v>
      </c>
      <c r="F220" s="326">
        <v>1</v>
      </c>
      <c r="G220" s="326">
        <v>0</v>
      </c>
      <c r="H220" s="326" t="s">
        <v>702</v>
      </c>
      <c r="I220" s="326">
        <v>750</v>
      </c>
      <c r="J220" s="328" t="s">
        <v>622</v>
      </c>
      <c r="K220" s="338">
        <v>0.7</v>
      </c>
      <c r="L220" s="433">
        <f t="shared" si="50"/>
        <v>0.30000000000000004</v>
      </c>
      <c r="M220" s="441">
        <v>7500</v>
      </c>
      <c r="N220" s="440">
        <v>7500</v>
      </c>
      <c r="O220" s="430">
        <f t="shared" si="51"/>
        <v>7500</v>
      </c>
      <c r="P220" s="339">
        <v>0</v>
      </c>
      <c r="Q220" s="340">
        <f t="shared" si="52"/>
        <v>7500</v>
      </c>
      <c r="R220" s="533">
        <v>11606.47</v>
      </c>
      <c r="S220" s="429">
        <f>MIN(Q220,R220)</f>
        <v>7500</v>
      </c>
      <c r="T220" s="534">
        <f>Q220-S220</f>
        <v>0</v>
      </c>
      <c r="U220" s="535">
        <f t="shared" si="57"/>
        <v>16580.67142857143</v>
      </c>
      <c r="V220" s="536">
        <f t="shared" si="58"/>
        <v>11606.47</v>
      </c>
      <c r="W220" s="537">
        <f t="shared" si="55"/>
        <v>4974.2014285714295</v>
      </c>
      <c r="X220" s="586">
        <f t="shared" si="59"/>
        <v>2525.7985714285705</v>
      </c>
      <c r="Y220" s="532">
        <f t="shared" si="56"/>
        <v>0</v>
      </c>
    </row>
    <row r="221" spans="1:368" s="343" customFormat="1" x14ac:dyDescent="0.25">
      <c r="A221" s="333" t="s">
        <v>1361</v>
      </c>
      <c r="B221" s="324" t="str">
        <f t="shared" si="60"/>
        <v>Washington Island Branch (Door County Library)</v>
      </c>
      <c r="C221" s="334"/>
      <c r="D221" s="335"/>
      <c r="E221" s="336"/>
      <c r="F221" s="335"/>
      <c r="G221" s="335"/>
      <c r="H221" s="335"/>
      <c r="I221" s="335"/>
      <c r="J221" s="337"/>
      <c r="K221" s="329">
        <v>0.7</v>
      </c>
      <c r="L221" s="439">
        <f t="shared" si="50"/>
        <v>0.30000000000000004</v>
      </c>
      <c r="M221" s="438" t="s">
        <v>1352</v>
      </c>
      <c r="N221" s="437">
        <v>5000</v>
      </c>
      <c r="O221" s="436">
        <f t="shared" si="51"/>
        <v>5000</v>
      </c>
      <c r="P221" s="330">
        <v>0</v>
      </c>
      <c r="Q221" s="331">
        <f t="shared" si="52"/>
        <v>5000</v>
      </c>
      <c r="R221" s="527">
        <v>9582.23</v>
      </c>
      <c r="S221" s="435">
        <f>MIN(Q221,R221)</f>
        <v>5000</v>
      </c>
      <c r="T221" s="528">
        <f>Q221-S221</f>
        <v>0</v>
      </c>
      <c r="U221" s="529">
        <f t="shared" si="57"/>
        <v>13688.9</v>
      </c>
      <c r="V221" s="530">
        <f t="shared" si="58"/>
        <v>9582.23</v>
      </c>
      <c r="W221" s="531">
        <f t="shared" si="55"/>
        <v>4106.67</v>
      </c>
      <c r="X221" s="585">
        <f t="shared" si="59"/>
        <v>893.32999999999993</v>
      </c>
      <c r="Y221" s="532">
        <f t="shared" si="56"/>
        <v>0</v>
      </c>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9"/>
      <c r="DG221" s="19"/>
      <c r="DH221" s="19"/>
      <c r="DI221" s="19"/>
      <c r="DJ221" s="19"/>
      <c r="DK221" s="19"/>
      <c r="DL221" s="19"/>
      <c r="DM221" s="19"/>
      <c r="DN221" s="19"/>
      <c r="DO221" s="19"/>
      <c r="DP221" s="19"/>
      <c r="DQ221" s="19"/>
      <c r="DR221" s="19"/>
      <c r="DS221" s="19"/>
      <c r="DT221" s="19"/>
      <c r="DU221" s="19"/>
      <c r="DV221" s="19"/>
      <c r="DW221" s="19"/>
      <c r="DX221" s="19"/>
      <c r="DY221" s="19"/>
      <c r="DZ221" s="19"/>
      <c r="EA221" s="19"/>
      <c r="EB221" s="19"/>
      <c r="EC221" s="19"/>
      <c r="ED221" s="19"/>
      <c r="EE221" s="19"/>
      <c r="EF221" s="19"/>
      <c r="EG221" s="19"/>
      <c r="EH221" s="19"/>
      <c r="EI221" s="19"/>
      <c r="EJ221" s="19"/>
      <c r="EK221" s="19"/>
      <c r="EL221" s="19"/>
      <c r="EM221" s="19"/>
      <c r="EN221" s="19"/>
      <c r="EO221" s="19"/>
      <c r="EP221" s="19"/>
      <c r="EQ221" s="19"/>
      <c r="ER221" s="19"/>
      <c r="ES221" s="19"/>
      <c r="ET221" s="19"/>
      <c r="EU221" s="19"/>
      <c r="EV221" s="19"/>
      <c r="EW221" s="19"/>
      <c r="EX221" s="19"/>
      <c r="EY221" s="19"/>
      <c r="EZ221" s="19"/>
      <c r="FA221" s="19"/>
      <c r="FB221" s="19"/>
      <c r="FC221" s="19"/>
      <c r="FD221" s="19"/>
      <c r="FE221" s="19"/>
      <c r="FF221" s="19"/>
      <c r="FG221" s="19"/>
      <c r="FH221" s="19"/>
      <c r="FI221" s="19"/>
      <c r="FJ221" s="19"/>
      <c r="FK221" s="19"/>
      <c r="FL221" s="19"/>
      <c r="FM221" s="19"/>
      <c r="FN221" s="19"/>
      <c r="FO221" s="19"/>
      <c r="FP221" s="19"/>
      <c r="FQ221" s="19"/>
      <c r="FR221" s="19"/>
      <c r="FS221" s="19"/>
      <c r="FT221" s="19"/>
      <c r="FU221" s="19"/>
      <c r="FV221" s="19"/>
      <c r="FW221" s="19"/>
      <c r="FX221" s="19"/>
      <c r="FY221" s="19"/>
      <c r="FZ221" s="19"/>
      <c r="GA221" s="19"/>
      <c r="GB221" s="19"/>
      <c r="GC221" s="19"/>
      <c r="GD221" s="19"/>
      <c r="GE221" s="19"/>
      <c r="GF221" s="19"/>
      <c r="GG221" s="19"/>
      <c r="GH221" s="19"/>
      <c r="GI221" s="19"/>
      <c r="GJ221" s="19"/>
      <c r="GK221" s="19"/>
      <c r="GL221" s="19"/>
      <c r="GM221" s="19"/>
      <c r="GN221" s="19"/>
      <c r="GO221" s="19"/>
      <c r="GP221" s="19"/>
      <c r="GQ221" s="19"/>
      <c r="GR221" s="19"/>
      <c r="GS221" s="19"/>
      <c r="GT221" s="19"/>
      <c r="GU221" s="19"/>
      <c r="GV221" s="19"/>
      <c r="GW221" s="19"/>
      <c r="GX221" s="19"/>
      <c r="GY221" s="19"/>
      <c r="GZ221" s="19"/>
      <c r="HA221" s="19"/>
      <c r="HB221" s="19"/>
      <c r="HC221" s="19"/>
      <c r="HD221" s="19"/>
      <c r="HE221" s="19"/>
      <c r="HF221" s="19"/>
      <c r="HG221" s="19"/>
      <c r="HH221" s="19"/>
      <c r="HI221" s="19"/>
      <c r="HJ221" s="19"/>
      <c r="HK221" s="19"/>
      <c r="HL221" s="19"/>
      <c r="HM221" s="19"/>
      <c r="HN221" s="19"/>
      <c r="HO221" s="19"/>
      <c r="HP221" s="19"/>
      <c r="HQ221" s="19"/>
      <c r="HR221" s="19"/>
      <c r="HS221" s="19"/>
      <c r="HT221" s="19"/>
      <c r="HU221" s="19"/>
      <c r="HV221" s="19"/>
      <c r="HW221" s="19"/>
      <c r="HX221" s="19"/>
      <c r="HY221" s="19"/>
      <c r="HZ221" s="19"/>
      <c r="IA221" s="19"/>
      <c r="IB221" s="19"/>
      <c r="IC221" s="19"/>
      <c r="ID221" s="19"/>
      <c r="IE221" s="19"/>
      <c r="IF221" s="19"/>
      <c r="IG221" s="19"/>
      <c r="IH221" s="19"/>
      <c r="II221" s="19"/>
      <c r="IJ221" s="19"/>
      <c r="IK221" s="19"/>
      <c r="IL221" s="19"/>
      <c r="IM221" s="19"/>
      <c r="IN221" s="19"/>
      <c r="IO221" s="19"/>
      <c r="IP221" s="19"/>
      <c r="IQ221" s="19"/>
      <c r="IR221" s="19"/>
      <c r="IS221" s="19"/>
      <c r="IT221" s="19"/>
      <c r="IU221" s="19"/>
      <c r="IV221" s="19"/>
      <c r="IW221" s="19"/>
      <c r="IX221" s="19"/>
      <c r="IY221" s="19"/>
      <c r="IZ221" s="19"/>
      <c r="JA221" s="19"/>
      <c r="JB221" s="19"/>
      <c r="JC221" s="19"/>
      <c r="JD221" s="19"/>
      <c r="JE221" s="19"/>
      <c r="JF221" s="19"/>
      <c r="JG221" s="19"/>
      <c r="JH221" s="19"/>
      <c r="JI221" s="19"/>
      <c r="JJ221" s="19"/>
      <c r="JK221" s="19"/>
      <c r="JL221" s="19"/>
      <c r="JM221" s="19"/>
      <c r="JN221" s="19"/>
      <c r="JO221" s="19"/>
      <c r="JP221" s="19"/>
      <c r="JQ221" s="19"/>
      <c r="JR221" s="19"/>
      <c r="JS221" s="19"/>
      <c r="JT221" s="19"/>
      <c r="JU221" s="19"/>
      <c r="JV221" s="19"/>
      <c r="JW221" s="19"/>
      <c r="JX221" s="19"/>
      <c r="JY221" s="19"/>
      <c r="JZ221" s="19"/>
      <c r="KA221" s="19"/>
      <c r="KB221" s="19"/>
      <c r="KC221" s="19"/>
      <c r="KD221" s="19"/>
      <c r="KE221" s="19"/>
      <c r="KF221" s="19"/>
      <c r="KG221" s="19"/>
      <c r="KH221" s="19"/>
      <c r="KI221" s="19"/>
      <c r="KJ221" s="19"/>
      <c r="KK221" s="19"/>
      <c r="KL221" s="19"/>
      <c r="KM221" s="19"/>
      <c r="KN221" s="19"/>
      <c r="KO221" s="19"/>
      <c r="KP221" s="19"/>
      <c r="KQ221" s="19"/>
      <c r="KR221" s="19"/>
      <c r="KS221" s="19"/>
      <c r="KT221" s="19"/>
      <c r="KU221" s="19"/>
      <c r="KV221" s="19"/>
      <c r="KW221" s="19"/>
      <c r="KX221" s="19"/>
      <c r="KY221" s="19"/>
      <c r="KZ221" s="19"/>
      <c r="LA221" s="19"/>
      <c r="LB221" s="19"/>
      <c r="LC221" s="19"/>
      <c r="LD221" s="19"/>
      <c r="LE221" s="19"/>
      <c r="LF221" s="19"/>
      <c r="LG221" s="19"/>
      <c r="LH221" s="19"/>
      <c r="LI221" s="19"/>
      <c r="LJ221" s="19"/>
      <c r="LK221" s="19"/>
      <c r="LL221" s="19"/>
      <c r="LM221" s="19"/>
      <c r="LN221" s="19"/>
      <c r="LO221" s="19"/>
      <c r="LP221" s="19"/>
      <c r="LQ221" s="19"/>
      <c r="LR221" s="19"/>
      <c r="LS221" s="19"/>
      <c r="LT221" s="19"/>
      <c r="LU221" s="19"/>
      <c r="LV221" s="19"/>
      <c r="LW221" s="19"/>
      <c r="LX221" s="19"/>
      <c r="LY221" s="19"/>
      <c r="LZ221" s="19"/>
      <c r="MA221" s="19"/>
      <c r="MB221" s="19"/>
      <c r="MC221" s="19"/>
      <c r="MD221" s="19"/>
      <c r="ME221" s="19"/>
      <c r="MF221" s="19"/>
      <c r="MG221" s="19"/>
      <c r="MH221" s="19"/>
      <c r="MI221" s="19"/>
      <c r="MJ221" s="19"/>
      <c r="MK221" s="19"/>
      <c r="ML221" s="19"/>
      <c r="MM221" s="19"/>
      <c r="MN221" s="19"/>
      <c r="MO221" s="19"/>
      <c r="MP221" s="19"/>
      <c r="MQ221" s="19"/>
      <c r="MR221" s="19"/>
      <c r="MS221" s="19"/>
      <c r="MT221" s="19"/>
      <c r="MU221" s="19"/>
      <c r="MV221" s="19"/>
      <c r="MW221" s="19"/>
      <c r="MX221" s="19"/>
      <c r="MY221" s="19"/>
      <c r="MZ221" s="19"/>
      <c r="NA221" s="19"/>
      <c r="NB221" s="19"/>
      <c r="NC221" s="19"/>
      <c r="ND221" s="19"/>
    </row>
    <row r="222" spans="1:368" s="343" customFormat="1" x14ac:dyDescent="0.25">
      <c r="A222" s="324" t="s">
        <v>1362</v>
      </c>
      <c r="B222" s="333" t="str">
        <f t="shared" si="60"/>
        <v>Wausaukee Public Library (Marinette County Public Library)</v>
      </c>
      <c r="C222" s="325"/>
      <c r="D222" s="326"/>
      <c r="E222" s="327"/>
      <c r="F222" s="326"/>
      <c r="G222" s="326"/>
      <c r="H222" s="326"/>
      <c r="I222" s="326"/>
      <c r="J222" s="328"/>
      <c r="K222" s="338">
        <v>0.8</v>
      </c>
      <c r="L222" s="433">
        <f t="shared" si="50"/>
        <v>0.19999999999999996</v>
      </c>
      <c r="M222" s="441" t="s">
        <v>1352</v>
      </c>
      <c r="N222" s="440">
        <v>5000</v>
      </c>
      <c r="O222" s="430">
        <f t="shared" si="51"/>
        <v>5000</v>
      </c>
      <c r="P222" s="339">
        <v>0</v>
      </c>
      <c r="Q222" s="340">
        <f t="shared" si="52"/>
        <v>5000</v>
      </c>
      <c r="R222" s="533" t="s">
        <v>1342</v>
      </c>
      <c r="S222" s="429" t="s">
        <v>1342</v>
      </c>
      <c r="T222" s="534" t="s">
        <v>1342</v>
      </c>
      <c r="U222" s="535" t="s">
        <v>1342</v>
      </c>
      <c r="V222" s="536" t="s">
        <v>1342</v>
      </c>
      <c r="W222" s="537" t="s">
        <v>1342</v>
      </c>
      <c r="X222" s="586" t="s">
        <v>1342</v>
      </c>
      <c r="Y222" s="532" t="e">
        <f t="shared" si="56"/>
        <v>#VALUE!</v>
      </c>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9"/>
      <c r="DG222" s="19"/>
      <c r="DH222" s="19"/>
      <c r="DI222" s="19"/>
      <c r="DJ222" s="19"/>
      <c r="DK222" s="19"/>
      <c r="DL222" s="19"/>
      <c r="DM222" s="19"/>
      <c r="DN222" s="19"/>
      <c r="DO222" s="19"/>
      <c r="DP222" s="19"/>
      <c r="DQ222" s="19"/>
      <c r="DR222" s="19"/>
      <c r="DS222" s="19"/>
      <c r="DT222" s="19"/>
      <c r="DU222" s="19"/>
      <c r="DV222" s="19"/>
      <c r="DW222" s="19"/>
      <c r="DX222" s="19"/>
      <c r="DY222" s="19"/>
      <c r="DZ222" s="19"/>
      <c r="EA222" s="19"/>
      <c r="EB222" s="19"/>
      <c r="EC222" s="19"/>
      <c r="ED222" s="19"/>
      <c r="EE222" s="19"/>
      <c r="EF222" s="19"/>
      <c r="EG222" s="19"/>
      <c r="EH222" s="19"/>
      <c r="EI222" s="19"/>
      <c r="EJ222" s="19"/>
      <c r="EK222" s="19"/>
      <c r="EL222" s="19"/>
      <c r="EM222" s="19"/>
      <c r="EN222" s="19"/>
      <c r="EO222" s="19"/>
      <c r="EP222" s="19"/>
      <c r="EQ222" s="19"/>
      <c r="ER222" s="19"/>
      <c r="ES222" s="19"/>
      <c r="ET222" s="19"/>
      <c r="EU222" s="19"/>
      <c r="EV222" s="19"/>
      <c r="EW222" s="19"/>
      <c r="EX222" s="19"/>
      <c r="EY222" s="19"/>
      <c r="EZ222" s="19"/>
      <c r="FA222" s="19"/>
      <c r="FB222" s="19"/>
      <c r="FC222" s="19"/>
      <c r="FD222" s="19"/>
      <c r="FE222" s="19"/>
      <c r="FF222" s="19"/>
      <c r="FG222" s="19"/>
      <c r="FH222" s="19"/>
      <c r="FI222" s="19"/>
      <c r="FJ222" s="19"/>
      <c r="FK222" s="19"/>
      <c r="FL222" s="19"/>
      <c r="FM222" s="19"/>
      <c r="FN222" s="19"/>
      <c r="FO222" s="19"/>
      <c r="FP222" s="19"/>
      <c r="FQ222" s="19"/>
      <c r="FR222" s="19"/>
      <c r="FS222" s="19"/>
      <c r="FT222" s="19"/>
      <c r="FU222" s="19"/>
      <c r="FV222" s="19"/>
      <c r="FW222" s="19"/>
      <c r="FX222" s="19"/>
      <c r="FY222" s="19"/>
      <c r="FZ222" s="19"/>
      <c r="GA222" s="19"/>
      <c r="GB222" s="19"/>
      <c r="GC222" s="19"/>
      <c r="GD222" s="19"/>
      <c r="GE222" s="19"/>
      <c r="GF222" s="19"/>
      <c r="GG222" s="19"/>
      <c r="GH222" s="19"/>
      <c r="GI222" s="19"/>
      <c r="GJ222" s="19"/>
      <c r="GK222" s="19"/>
      <c r="GL222" s="19"/>
      <c r="GM222" s="19"/>
      <c r="GN222" s="19"/>
      <c r="GO222" s="19"/>
      <c r="GP222" s="19"/>
      <c r="GQ222" s="19"/>
      <c r="GR222" s="19"/>
      <c r="GS222" s="19"/>
      <c r="GT222" s="19"/>
      <c r="GU222" s="19"/>
      <c r="GV222" s="19"/>
      <c r="GW222" s="19"/>
      <c r="GX222" s="19"/>
      <c r="GY222" s="19"/>
      <c r="GZ222" s="19"/>
      <c r="HA222" s="19"/>
      <c r="HB222" s="19"/>
      <c r="HC222" s="19"/>
      <c r="HD222" s="19"/>
      <c r="HE222" s="19"/>
      <c r="HF222" s="19"/>
      <c r="HG222" s="19"/>
      <c r="HH222" s="19"/>
      <c r="HI222" s="19"/>
      <c r="HJ222" s="19"/>
      <c r="HK222" s="19"/>
      <c r="HL222" s="19"/>
      <c r="HM222" s="19"/>
      <c r="HN222" s="19"/>
      <c r="HO222" s="19"/>
      <c r="HP222" s="19"/>
      <c r="HQ222" s="19"/>
      <c r="HR222" s="19"/>
      <c r="HS222" s="19"/>
      <c r="HT222" s="19"/>
      <c r="HU222" s="19"/>
      <c r="HV222" s="19"/>
      <c r="HW222" s="19"/>
      <c r="HX222" s="19"/>
      <c r="HY222" s="19"/>
      <c r="HZ222" s="19"/>
      <c r="IA222" s="19"/>
      <c r="IB222" s="19"/>
      <c r="IC222" s="19"/>
      <c r="ID222" s="19"/>
      <c r="IE222" s="19"/>
      <c r="IF222" s="19"/>
      <c r="IG222" s="19"/>
      <c r="IH222" s="19"/>
      <c r="II222" s="19"/>
      <c r="IJ222" s="19"/>
      <c r="IK222" s="19"/>
      <c r="IL222" s="19"/>
      <c r="IM222" s="19"/>
      <c r="IN222" s="19"/>
      <c r="IO222" s="19"/>
      <c r="IP222" s="19"/>
      <c r="IQ222" s="19"/>
      <c r="IR222" s="19"/>
      <c r="IS222" s="19"/>
      <c r="IT222" s="19"/>
      <c r="IU222" s="19"/>
      <c r="IV222" s="19"/>
      <c r="IW222" s="19"/>
      <c r="IX222" s="19"/>
      <c r="IY222" s="19"/>
      <c r="IZ222" s="19"/>
      <c r="JA222" s="19"/>
      <c r="JB222" s="19"/>
      <c r="JC222" s="19"/>
      <c r="JD222" s="19"/>
      <c r="JE222" s="19"/>
      <c r="JF222" s="19"/>
      <c r="JG222" s="19"/>
      <c r="JH222" s="19"/>
      <c r="JI222" s="19"/>
      <c r="JJ222" s="19"/>
      <c r="JK222" s="19"/>
      <c r="JL222" s="19"/>
      <c r="JM222" s="19"/>
      <c r="JN222" s="19"/>
      <c r="JO222" s="19"/>
      <c r="JP222" s="19"/>
      <c r="JQ222" s="19"/>
      <c r="JR222" s="19"/>
      <c r="JS222" s="19"/>
      <c r="JT222" s="19"/>
      <c r="JU222" s="19"/>
      <c r="JV222" s="19"/>
      <c r="JW222" s="19"/>
      <c r="JX222" s="19"/>
      <c r="JY222" s="19"/>
      <c r="JZ222" s="19"/>
      <c r="KA222" s="19"/>
      <c r="KB222" s="19"/>
      <c r="KC222" s="19"/>
      <c r="KD222" s="19"/>
      <c r="KE222" s="19"/>
      <c r="KF222" s="19"/>
      <c r="KG222" s="19"/>
      <c r="KH222" s="19"/>
      <c r="KI222" s="19"/>
      <c r="KJ222" s="19"/>
      <c r="KK222" s="19"/>
      <c r="KL222" s="19"/>
      <c r="KM222" s="19"/>
      <c r="KN222" s="19"/>
      <c r="KO222" s="19"/>
      <c r="KP222" s="19"/>
      <c r="KQ222" s="19"/>
      <c r="KR222" s="19"/>
      <c r="KS222" s="19"/>
      <c r="KT222" s="19"/>
      <c r="KU222" s="19"/>
      <c r="KV222" s="19"/>
      <c r="KW222" s="19"/>
      <c r="KX222" s="19"/>
      <c r="KY222" s="19"/>
      <c r="KZ222" s="19"/>
      <c r="LA222" s="19"/>
      <c r="LB222" s="19"/>
      <c r="LC222" s="19"/>
      <c r="LD222" s="19"/>
      <c r="LE222" s="19"/>
      <c r="LF222" s="19"/>
      <c r="LG222" s="19"/>
      <c r="LH222" s="19"/>
      <c r="LI222" s="19"/>
      <c r="LJ222" s="19"/>
      <c r="LK222" s="19"/>
      <c r="LL222" s="19"/>
      <c r="LM222" s="19"/>
      <c r="LN222" s="19"/>
      <c r="LO222" s="19"/>
      <c r="LP222" s="19"/>
      <c r="LQ222" s="19"/>
      <c r="LR222" s="19"/>
      <c r="LS222" s="19"/>
      <c r="LT222" s="19"/>
      <c r="LU222" s="19"/>
      <c r="LV222" s="19"/>
      <c r="LW222" s="19"/>
      <c r="LX222" s="19"/>
      <c r="LY222" s="19"/>
      <c r="LZ222" s="19"/>
      <c r="MA222" s="19"/>
      <c r="MB222" s="19"/>
      <c r="MC222" s="19"/>
      <c r="MD222" s="19"/>
      <c r="ME222" s="19"/>
      <c r="MF222" s="19"/>
      <c r="MG222" s="19"/>
      <c r="MH222" s="19"/>
      <c r="MI222" s="19"/>
      <c r="MJ222" s="19"/>
      <c r="MK222" s="19"/>
      <c r="ML222" s="19"/>
      <c r="MM222" s="19"/>
      <c r="MN222" s="19"/>
      <c r="MO222" s="19"/>
      <c r="MP222" s="19"/>
      <c r="MQ222" s="19"/>
      <c r="MR222" s="19"/>
      <c r="MS222" s="19"/>
      <c r="MT222" s="19"/>
      <c r="MU222" s="19"/>
      <c r="MV222" s="19"/>
      <c r="MW222" s="19"/>
      <c r="MX222" s="19"/>
      <c r="MY222" s="19"/>
      <c r="MZ222" s="19"/>
      <c r="NA222" s="19"/>
      <c r="NB222" s="19"/>
      <c r="NC222" s="19"/>
      <c r="ND222" s="19"/>
    </row>
    <row r="223" spans="1:368" x14ac:dyDescent="0.25">
      <c r="A223" s="333" t="s">
        <v>1195</v>
      </c>
      <c r="B223" s="324" t="str">
        <f t="shared" si="60"/>
        <v>Westboro Public Library</v>
      </c>
      <c r="C223" s="334" t="s">
        <v>1196</v>
      </c>
      <c r="D223" s="335">
        <v>43</v>
      </c>
      <c r="E223" s="336">
        <v>736</v>
      </c>
      <c r="F223" s="335">
        <v>1</v>
      </c>
      <c r="G223" s="335">
        <v>0</v>
      </c>
      <c r="H223" s="335" t="s">
        <v>935</v>
      </c>
      <c r="I223" s="335">
        <v>500</v>
      </c>
      <c r="J223" s="337" t="s">
        <v>1197</v>
      </c>
      <c r="K223" s="329">
        <v>0.7</v>
      </c>
      <c r="L223" s="439">
        <f t="shared" si="50"/>
        <v>0.30000000000000004</v>
      </c>
      <c r="M223" s="438">
        <v>5000</v>
      </c>
      <c r="N223" s="437">
        <v>5000</v>
      </c>
      <c r="O223" s="436">
        <f t="shared" si="51"/>
        <v>5000</v>
      </c>
      <c r="P223" s="330">
        <v>0</v>
      </c>
      <c r="Q223" s="331">
        <f t="shared" si="52"/>
        <v>5000</v>
      </c>
      <c r="R223" s="527">
        <v>9582.23</v>
      </c>
      <c r="S223" s="435">
        <f>MIN(Q223,R223)</f>
        <v>5000</v>
      </c>
      <c r="T223" s="528">
        <f>Q223-S223</f>
        <v>0</v>
      </c>
      <c r="U223" s="529">
        <f t="shared" si="57"/>
        <v>13688.9</v>
      </c>
      <c r="V223" s="530">
        <f t="shared" si="58"/>
        <v>9582.23</v>
      </c>
      <c r="W223" s="531">
        <f t="shared" si="55"/>
        <v>4106.67</v>
      </c>
      <c r="X223" s="585">
        <f t="shared" si="59"/>
        <v>893.32999999999993</v>
      </c>
      <c r="Y223" s="532">
        <f t="shared" si="56"/>
        <v>0</v>
      </c>
    </row>
    <row r="224" spans="1:368" x14ac:dyDescent="0.25">
      <c r="A224" s="324" t="s">
        <v>1584</v>
      </c>
      <c r="B224" s="333" t="str">
        <f t="shared" si="60"/>
        <v>Western Taylor County Public Library</v>
      </c>
      <c r="C224" s="325" t="s">
        <v>1198</v>
      </c>
      <c r="D224" s="326">
        <v>43</v>
      </c>
      <c r="E224" s="327">
        <v>3364</v>
      </c>
      <c r="F224" s="326">
        <v>1</v>
      </c>
      <c r="G224" s="326">
        <v>0</v>
      </c>
      <c r="H224" s="326" t="s">
        <v>935</v>
      </c>
      <c r="I224" s="326">
        <v>750</v>
      </c>
      <c r="J224" s="328" t="s">
        <v>462</v>
      </c>
      <c r="K224" s="338">
        <v>0.8</v>
      </c>
      <c r="L224" s="433">
        <f t="shared" si="50"/>
        <v>0.19999999999999996</v>
      </c>
      <c r="M224" s="432">
        <v>7500</v>
      </c>
      <c r="N224" s="431">
        <v>5000</v>
      </c>
      <c r="O224" s="430">
        <f t="shared" si="51"/>
        <v>7500</v>
      </c>
      <c r="P224" s="339">
        <v>0</v>
      </c>
      <c r="Q224" s="340">
        <f t="shared" si="52"/>
        <v>7500</v>
      </c>
      <c r="R224" s="533">
        <v>9582.23</v>
      </c>
      <c r="S224" s="429">
        <f>MIN(Q224,R224)</f>
        <v>7500</v>
      </c>
      <c r="T224" s="534">
        <f>Q224-S224</f>
        <v>0</v>
      </c>
      <c r="U224" s="535">
        <f t="shared" si="57"/>
        <v>11977.787499999999</v>
      </c>
      <c r="V224" s="536">
        <f t="shared" si="58"/>
        <v>9582.23</v>
      </c>
      <c r="W224" s="537">
        <f t="shared" si="55"/>
        <v>2395.557499999999</v>
      </c>
      <c r="X224" s="586">
        <f t="shared" si="59"/>
        <v>5104.442500000001</v>
      </c>
      <c r="Y224" s="532">
        <f t="shared" si="56"/>
        <v>0</v>
      </c>
    </row>
    <row r="225" spans="1:368" x14ac:dyDescent="0.25">
      <c r="A225" s="333" t="s">
        <v>1199</v>
      </c>
      <c r="B225" s="324" t="str">
        <f t="shared" si="60"/>
        <v>Weyauwega Public Library</v>
      </c>
      <c r="C225" s="334" t="s">
        <v>1200</v>
      </c>
      <c r="D225" s="335">
        <v>42</v>
      </c>
      <c r="E225" s="336">
        <v>3630</v>
      </c>
      <c r="F225" s="335">
        <v>1</v>
      </c>
      <c r="G225" s="335">
        <v>0</v>
      </c>
      <c r="H225" s="335" t="s">
        <v>925</v>
      </c>
      <c r="I225" s="335">
        <v>750</v>
      </c>
      <c r="J225" s="337" t="s">
        <v>1201</v>
      </c>
      <c r="K225" s="329">
        <v>0.6</v>
      </c>
      <c r="L225" s="439">
        <f t="shared" si="50"/>
        <v>0.4</v>
      </c>
      <c r="M225" s="432">
        <v>7500</v>
      </c>
      <c r="N225" s="431">
        <v>5000</v>
      </c>
      <c r="O225" s="436">
        <f t="shared" si="51"/>
        <v>7500</v>
      </c>
      <c r="P225" s="330">
        <v>0</v>
      </c>
      <c r="Q225" s="331">
        <f t="shared" si="52"/>
        <v>7500</v>
      </c>
      <c r="R225" s="527">
        <v>9582.23</v>
      </c>
      <c r="S225" s="435">
        <f>MIN(Q225,R225)</f>
        <v>7500</v>
      </c>
      <c r="T225" s="528">
        <f>Q225-S225</f>
        <v>0</v>
      </c>
      <c r="U225" s="529">
        <f t="shared" si="57"/>
        <v>15970.383333333333</v>
      </c>
      <c r="V225" s="530">
        <f t="shared" si="58"/>
        <v>9582.23</v>
      </c>
      <c r="W225" s="531">
        <f t="shared" si="55"/>
        <v>6388.1533333333336</v>
      </c>
      <c r="X225" s="585">
        <f t="shared" si="59"/>
        <v>1111.8466666666664</v>
      </c>
      <c r="Y225" s="532">
        <f t="shared" si="56"/>
        <v>0</v>
      </c>
    </row>
    <row r="226" spans="1:368" s="343" customFormat="1" x14ac:dyDescent="0.25">
      <c r="A226" s="324" t="s">
        <v>1363</v>
      </c>
      <c r="B226" s="333" t="str">
        <f t="shared" si="60"/>
        <v>White Lake Branch Library (Antigo Public Library)</v>
      </c>
      <c r="C226" s="325"/>
      <c r="D226" s="326"/>
      <c r="E226" s="327"/>
      <c r="F226" s="326"/>
      <c r="G226" s="326"/>
      <c r="H226" s="326"/>
      <c r="I226" s="326"/>
      <c r="J226" s="328"/>
      <c r="K226" s="338">
        <v>0.9</v>
      </c>
      <c r="L226" s="433">
        <f t="shared" si="50"/>
        <v>9.9999999999999978E-2</v>
      </c>
      <c r="M226" s="441" t="s">
        <v>1352</v>
      </c>
      <c r="N226" s="440">
        <v>5000</v>
      </c>
      <c r="O226" s="430">
        <f t="shared" si="51"/>
        <v>5000</v>
      </c>
      <c r="P226" s="339">
        <v>0</v>
      </c>
      <c r="Q226" s="340">
        <f t="shared" si="52"/>
        <v>5000</v>
      </c>
      <c r="R226" s="533">
        <v>9582.23</v>
      </c>
      <c r="S226" s="429">
        <f>MIN(Q226,R226)</f>
        <v>5000</v>
      </c>
      <c r="T226" s="534">
        <f>Q226-S226</f>
        <v>0</v>
      </c>
      <c r="U226" s="535">
        <f t="shared" si="57"/>
        <v>10646.922222222222</v>
      </c>
      <c r="V226" s="536">
        <f t="shared" si="58"/>
        <v>9582.23</v>
      </c>
      <c r="W226" s="537">
        <f t="shared" si="55"/>
        <v>1064.692222222222</v>
      </c>
      <c r="X226" s="586">
        <f t="shared" si="59"/>
        <v>3935.307777777778</v>
      </c>
      <c r="Y226" s="532">
        <f t="shared" si="56"/>
        <v>0</v>
      </c>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9"/>
      <c r="DG226" s="19"/>
      <c r="DH226" s="19"/>
      <c r="DI226" s="19"/>
      <c r="DJ226" s="19"/>
      <c r="DK226" s="19"/>
      <c r="DL226" s="19"/>
      <c r="DM226" s="19"/>
      <c r="DN226" s="19"/>
      <c r="DO226" s="19"/>
      <c r="DP226" s="19"/>
      <c r="DQ226" s="19"/>
      <c r="DR226" s="19"/>
      <c r="DS226" s="19"/>
      <c r="DT226" s="19"/>
      <c r="DU226" s="19"/>
      <c r="DV226" s="19"/>
      <c r="DW226" s="19"/>
      <c r="DX226" s="19"/>
      <c r="DY226" s="19"/>
      <c r="DZ226" s="19"/>
      <c r="EA226" s="19"/>
      <c r="EB226" s="19"/>
      <c r="EC226" s="19"/>
      <c r="ED226" s="19"/>
      <c r="EE226" s="19"/>
      <c r="EF226" s="19"/>
      <c r="EG226" s="19"/>
      <c r="EH226" s="19"/>
      <c r="EI226" s="19"/>
      <c r="EJ226" s="19"/>
      <c r="EK226" s="19"/>
      <c r="EL226" s="19"/>
      <c r="EM226" s="19"/>
      <c r="EN226" s="19"/>
      <c r="EO226" s="19"/>
      <c r="EP226" s="19"/>
      <c r="EQ226" s="19"/>
      <c r="ER226" s="19"/>
      <c r="ES226" s="19"/>
      <c r="ET226" s="19"/>
      <c r="EU226" s="19"/>
      <c r="EV226" s="19"/>
      <c r="EW226" s="19"/>
      <c r="EX226" s="19"/>
      <c r="EY226" s="19"/>
      <c r="EZ226" s="19"/>
      <c r="FA226" s="19"/>
      <c r="FB226" s="19"/>
      <c r="FC226" s="19"/>
      <c r="FD226" s="19"/>
      <c r="FE226" s="19"/>
      <c r="FF226" s="19"/>
      <c r="FG226" s="19"/>
      <c r="FH226" s="19"/>
      <c r="FI226" s="19"/>
      <c r="FJ226" s="19"/>
      <c r="FK226" s="19"/>
      <c r="FL226" s="19"/>
      <c r="FM226" s="19"/>
      <c r="FN226" s="19"/>
      <c r="FO226" s="19"/>
      <c r="FP226" s="19"/>
      <c r="FQ226" s="19"/>
      <c r="FR226" s="19"/>
      <c r="FS226" s="19"/>
      <c r="FT226" s="19"/>
      <c r="FU226" s="19"/>
      <c r="FV226" s="19"/>
      <c r="FW226" s="19"/>
      <c r="FX226" s="19"/>
      <c r="FY226" s="19"/>
      <c r="FZ226" s="19"/>
      <c r="GA226" s="19"/>
      <c r="GB226" s="19"/>
      <c r="GC226" s="19"/>
      <c r="GD226" s="19"/>
      <c r="GE226" s="19"/>
      <c r="GF226" s="19"/>
      <c r="GG226" s="19"/>
      <c r="GH226" s="19"/>
      <c r="GI226" s="19"/>
      <c r="GJ226" s="19"/>
      <c r="GK226" s="19"/>
      <c r="GL226" s="19"/>
      <c r="GM226" s="19"/>
      <c r="GN226" s="19"/>
      <c r="GO226" s="19"/>
      <c r="GP226" s="19"/>
      <c r="GQ226" s="19"/>
      <c r="GR226" s="19"/>
      <c r="GS226" s="19"/>
      <c r="GT226" s="19"/>
      <c r="GU226" s="19"/>
      <c r="GV226" s="19"/>
      <c r="GW226" s="19"/>
      <c r="GX226" s="19"/>
      <c r="GY226" s="19"/>
      <c r="GZ226" s="19"/>
      <c r="HA226" s="19"/>
      <c r="HB226" s="19"/>
      <c r="HC226" s="19"/>
      <c r="HD226" s="19"/>
      <c r="HE226" s="19"/>
      <c r="HF226" s="19"/>
      <c r="HG226" s="19"/>
      <c r="HH226" s="19"/>
      <c r="HI226" s="19"/>
      <c r="HJ226" s="19"/>
      <c r="HK226" s="19"/>
      <c r="HL226" s="19"/>
      <c r="HM226" s="19"/>
      <c r="HN226" s="19"/>
      <c r="HO226" s="19"/>
      <c r="HP226" s="19"/>
      <c r="HQ226" s="19"/>
      <c r="HR226" s="19"/>
      <c r="HS226" s="19"/>
      <c r="HT226" s="19"/>
      <c r="HU226" s="19"/>
      <c r="HV226" s="19"/>
      <c r="HW226" s="19"/>
      <c r="HX226" s="19"/>
      <c r="HY226" s="19"/>
      <c r="HZ226" s="19"/>
      <c r="IA226" s="19"/>
      <c r="IB226" s="19"/>
      <c r="IC226" s="19"/>
      <c r="ID226" s="19"/>
      <c r="IE226" s="19"/>
      <c r="IF226" s="19"/>
      <c r="IG226" s="19"/>
      <c r="IH226" s="19"/>
      <c r="II226" s="19"/>
      <c r="IJ226" s="19"/>
      <c r="IK226" s="19"/>
      <c r="IL226" s="19"/>
      <c r="IM226" s="19"/>
      <c r="IN226" s="19"/>
      <c r="IO226" s="19"/>
      <c r="IP226" s="19"/>
      <c r="IQ226" s="19"/>
      <c r="IR226" s="19"/>
      <c r="IS226" s="19"/>
      <c r="IT226" s="19"/>
      <c r="IU226" s="19"/>
      <c r="IV226" s="19"/>
      <c r="IW226" s="19"/>
      <c r="IX226" s="19"/>
      <c r="IY226" s="19"/>
      <c r="IZ226" s="19"/>
      <c r="JA226" s="19"/>
      <c r="JB226" s="19"/>
      <c r="JC226" s="19"/>
      <c r="JD226" s="19"/>
      <c r="JE226" s="19"/>
      <c r="JF226" s="19"/>
      <c r="JG226" s="19"/>
      <c r="JH226" s="19"/>
      <c r="JI226" s="19"/>
      <c r="JJ226" s="19"/>
      <c r="JK226" s="19"/>
      <c r="JL226" s="19"/>
      <c r="JM226" s="19"/>
      <c r="JN226" s="19"/>
      <c r="JO226" s="19"/>
      <c r="JP226" s="19"/>
      <c r="JQ226" s="19"/>
      <c r="JR226" s="19"/>
      <c r="JS226" s="19"/>
      <c r="JT226" s="19"/>
      <c r="JU226" s="19"/>
      <c r="JV226" s="19"/>
      <c r="JW226" s="19"/>
      <c r="JX226" s="19"/>
      <c r="JY226" s="19"/>
      <c r="JZ226" s="19"/>
      <c r="KA226" s="19"/>
      <c r="KB226" s="19"/>
      <c r="KC226" s="19"/>
      <c r="KD226" s="19"/>
      <c r="KE226" s="19"/>
      <c r="KF226" s="19"/>
      <c r="KG226" s="19"/>
      <c r="KH226" s="19"/>
      <c r="KI226" s="19"/>
      <c r="KJ226" s="19"/>
      <c r="KK226" s="19"/>
      <c r="KL226" s="19"/>
      <c r="KM226" s="19"/>
      <c r="KN226" s="19"/>
      <c r="KO226" s="19"/>
      <c r="KP226" s="19"/>
      <c r="KQ226" s="19"/>
      <c r="KR226" s="19"/>
      <c r="KS226" s="19"/>
      <c r="KT226" s="19"/>
      <c r="KU226" s="19"/>
      <c r="KV226" s="19"/>
      <c r="KW226" s="19"/>
      <c r="KX226" s="19"/>
      <c r="KY226" s="19"/>
      <c r="KZ226" s="19"/>
      <c r="LA226" s="19"/>
      <c r="LB226" s="19"/>
      <c r="LC226" s="19"/>
      <c r="LD226" s="19"/>
      <c r="LE226" s="19"/>
      <c r="LF226" s="19"/>
      <c r="LG226" s="19"/>
      <c r="LH226" s="19"/>
      <c r="LI226" s="19"/>
      <c r="LJ226" s="19"/>
      <c r="LK226" s="19"/>
      <c r="LL226" s="19"/>
      <c r="LM226" s="19"/>
      <c r="LN226" s="19"/>
      <c r="LO226" s="19"/>
      <c r="LP226" s="19"/>
      <c r="LQ226" s="19"/>
      <c r="LR226" s="19"/>
      <c r="LS226" s="19"/>
      <c r="LT226" s="19"/>
      <c r="LU226" s="19"/>
      <c r="LV226" s="19"/>
      <c r="LW226" s="19"/>
      <c r="LX226" s="19"/>
      <c r="LY226" s="19"/>
      <c r="LZ226" s="19"/>
      <c r="MA226" s="19"/>
      <c r="MB226" s="19"/>
      <c r="MC226" s="19"/>
      <c r="MD226" s="19"/>
      <c r="ME226" s="19"/>
      <c r="MF226" s="19"/>
      <c r="MG226" s="19"/>
      <c r="MH226" s="19"/>
      <c r="MI226" s="19"/>
      <c r="MJ226" s="19"/>
      <c r="MK226" s="19"/>
      <c r="ML226" s="19"/>
      <c r="MM226" s="19"/>
      <c r="MN226" s="19"/>
      <c r="MO226" s="19"/>
      <c r="MP226" s="19"/>
      <c r="MQ226" s="19"/>
      <c r="MR226" s="19"/>
      <c r="MS226" s="19"/>
      <c r="MT226" s="19"/>
      <c r="MU226" s="19"/>
      <c r="MV226" s="19"/>
      <c r="MW226" s="19"/>
      <c r="MX226" s="19"/>
      <c r="MY226" s="19"/>
      <c r="MZ226" s="19"/>
      <c r="NA226" s="19"/>
      <c r="NB226" s="19"/>
      <c r="NC226" s="19"/>
      <c r="ND226" s="19"/>
    </row>
    <row r="227" spans="1:368" x14ac:dyDescent="0.25">
      <c r="A227" s="333" t="s">
        <v>1202</v>
      </c>
      <c r="B227" s="324" t="str">
        <f t="shared" si="60"/>
        <v>Whitehall Public Library</v>
      </c>
      <c r="C227" s="334" t="s">
        <v>1203</v>
      </c>
      <c r="D227" s="335">
        <v>43</v>
      </c>
      <c r="E227" s="336">
        <v>5842</v>
      </c>
      <c r="F227" s="335">
        <v>1</v>
      </c>
      <c r="G227" s="335">
        <v>0</v>
      </c>
      <c r="H227" s="335" t="s">
        <v>722</v>
      </c>
      <c r="I227" s="335">
        <v>1000</v>
      </c>
      <c r="J227" s="337" t="s">
        <v>638</v>
      </c>
      <c r="K227" s="329">
        <v>0.7</v>
      </c>
      <c r="L227" s="439">
        <f t="shared" si="50"/>
        <v>0.30000000000000004</v>
      </c>
      <c r="M227" s="432">
        <v>10000</v>
      </c>
      <c r="N227" s="431">
        <v>5000</v>
      </c>
      <c r="O227" s="436">
        <f t="shared" si="51"/>
        <v>10000</v>
      </c>
      <c r="P227" s="330">
        <v>0</v>
      </c>
      <c r="Q227" s="331">
        <f t="shared" si="52"/>
        <v>10000</v>
      </c>
      <c r="R227" s="527" t="s">
        <v>1342</v>
      </c>
      <c r="S227" s="435" t="s">
        <v>1342</v>
      </c>
      <c r="T227" s="528" t="s">
        <v>1342</v>
      </c>
      <c r="U227" s="529" t="s">
        <v>1342</v>
      </c>
      <c r="V227" s="530" t="s">
        <v>1342</v>
      </c>
      <c r="W227" s="531" t="s">
        <v>1342</v>
      </c>
      <c r="X227" s="585" t="s">
        <v>1342</v>
      </c>
      <c r="Y227" s="532" t="e">
        <f t="shared" si="56"/>
        <v>#VALUE!</v>
      </c>
    </row>
    <row r="228" spans="1:368" x14ac:dyDescent="0.25">
      <c r="A228" s="324" t="s">
        <v>1204</v>
      </c>
      <c r="B228" s="333" t="str">
        <f t="shared" si="60"/>
        <v>Wilton Public Library</v>
      </c>
      <c r="C228" s="325" t="s">
        <v>1205</v>
      </c>
      <c r="D228" s="326">
        <v>43</v>
      </c>
      <c r="E228" s="327">
        <v>3695</v>
      </c>
      <c r="F228" s="326">
        <v>1</v>
      </c>
      <c r="G228" s="326">
        <v>0</v>
      </c>
      <c r="H228" s="326" t="s">
        <v>769</v>
      </c>
      <c r="I228" s="326">
        <v>750</v>
      </c>
      <c r="J228" s="328" t="s">
        <v>1206</v>
      </c>
      <c r="K228" s="338">
        <v>0.8</v>
      </c>
      <c r="L228" s="433">
        <f t="shared" si="50"/>
        <v>0.19999999999999996</v>
      </c>
      <c r="M228" s="432">
        <v>7500</v>
      </c>
      <c r="N228" s="431">
        <v>5000</v>
      </c>
      <c r="O228" s="430">
        <f t="shared" si="51"/>
        <v>7500</v>
      </c>
      <c r="P228" s="339">
        <v>202</v>
      </c>
      <c r="Q228" s="340">
        <f t="shared" si="52"/>
        <v>7298</v>
      </c>
      <c r="R228" s="533">
        <v>9582.23</v>
      </c>
      <c r="S228" s="429">
        <f t="shared" ref="S228:S235" si="61">MIN(Q228,R228)</f>
        <v>7298</v>
      </c>
      <c r="T228" s="534">
        <f t="shared" ref="T228:T235" si="62">Q228-S228</f>
        <v>0</v>
      </c>
      <c r="U228" s="535">
        <f t="shared" si="57"/>
        <v>11977.787499999999</v>
      </c>
      <c r="V228" s="536">
        <f t="shared" si="58"/>
        <v>9582.23</v>
      </c>
      <c r="W228" s="537">
        <f t="shared" si="55"/>
        <v>2395.557499999999</v>
      </c>
      <c r="X228" s="586">
        <f t="shared" si="59"/>
        <v>4902.442500000001</v>
      </c>
      <c r="Y228" s="532">
        <f t="shared" si="56"/>
        <v>0</v>
      </c>
    </row>
    <row r="229" spans="1:368" x14ac:dyDescent="0.25">
      <c r="A229" s="333" t="s">
        <v>1207</v>
      </c>
      <c r="B229" s="324" t="str">
        <f t="shared" si="60"/>
        <v>Winchester Public Library</v>
      </c>
      <c r="C229" s="334" t="s">
        <v>1208</v>
      </c>
      <c r="D229" s="335">
        <v>43</v>
      </c>
      <c r="E229" s="336">
        <v>388</v>
      </c>
      <c r="F229" s="335">
        <v>1</v>
      </c>
      <c r="G229" s="335">
        <v>0</v>
      </c>
      <c r="H229" s="335" t="s">
        <v>712</v>
      </c>
      <c r="I229" s="335">
        <v>500</v>
      </c>
      <c r="J229" s="337" t="s">
        <v>1209</v>
      </c>
      <c r="K229" s="329">
        <v>0.5</v>
      </c>
      <c r="L229" s="439">
        <f t="shared" si="50"/>
        <v>0.5</v>
      </c>
      <c r="M229" s="438">
        <v>5000</v>
      </c>
      <c r="N229" s="437">
        <v>5000</v>
      </c>
      <c r="O229" s="436">
        <f t="shared" si="51"/>
        <v>5000</v>
      </c>
      <c r="P229" s="330">
        <v>0</v>
      </c>
      <c r="Q229" s="331">
        <f t="shared" si="52"/>
        <v>5000</v>
      </c>
      <c r="R229" s="527">
        <v>9582.23</v>
      </c>
      <c r="S229" s="435">
        <f t="shared" si="61"/>
        <v>5000</v>
      </c>
      <c r="T229" s="528">
        <f t="shared" si="62"/>
        <v>0</v>
      </c>
      <c r="U229" s="529">
        <f>W229/L229</f>
        <v>10000</v>
      </c>
      <c r="V229" s="530">
        <f t="shared" si="58"/>
        <v>5000</v>
      </c>
      <c r="W229" s="531">
        <v>5000</v>
      </c>
      <c r="X229" s="585">
        <f t="shared" si="59"/>
        <v>0</v>
      </c>
      <c r="Y229" s="532">
        <f t="shared" si="56"/>
        <v>0</v>
      </c>
    </row>
    <row r="230" spans="1:368" x14ac:dyDescent="0.25">
      <c r="A230" s="324" t="s">
        <v>1210</v>
      </c>
      <c r="B230" s="333" t="str">
        <f t="shared" si="60"/>
        <v>Winter Public Library</v>
      </c>
      <c r="C230" s="325" t="s">
        <v>1211</v>
      </c>
      <c r="D230" s="326">
        <v>43</v>
      </c>
      <c r="E230" s="327">
        <v>2038</v>
      </c>
      <c r="F230" s="326">
        <v>1</v>
      </c>
      <c r="G230" s="326">
        <v>0</v>
      </c>
      <c r="H230" s="326" t="s">
        <v>961</v>
      </c>
      <c r="I230" s="326">
        <v>750</v>
      </c>
      <c r="J230" s="328" t="s">
        <v>642</v>
      </c>
      <c r="K230" s="338">
        <v>0.8</v>
      </c>
      <c r="L230" s="433">
        <f t="shared" si="50"/>
        <v>0.19999999999999996</v>
      </c>
      <c r="M230" s="432">
        <v>7500</v>
      </c>
      <c r="N230" s="431">
        <v>5000</v>
      </c>
      <c r="O230" s="430">
        <f t="shared" si="51"/>
        <v>7500</v>
      </c>
      <c r="P230" s="339">
        <v>0</v>
      </c>
      <c r="Q230" s="340">
        <f t="shared" si="52"/>
        <v>7500</v>
      </c>
      <c r="R230" s="533">
        <v>9582.23</v>
      </c>
      <c r="S230" s="429">
        <f t="shared" si="61"/>
        <v>7500</v>
      </c>
      <c r="T230" s="534">
        <f t="shared" si="62"/>
        <v>0</v>
      </c>
      <c r="U230" s="535">
        <f t="shared" si="57"/>
        <v>11977.787499999999</v>
      </c>
      <c r="V230" s="536">
        <f t="shared" si="58"/>
        <v>9582.23</v>
      </c>
      <c r="W230" s="537">
        <f t="shared" si="55"/>
        <v>2395.557499999999</v>
      </c>
      <c r="X230" s="586">
        <f t="shared" si="59"/>
        <v>5104.442500000001</v>
      </c>
      <c r="Y230" s="532">
        <f t="shared" si="56"/>
        <v>0</v>
      </c>
    </row>
    <row r="231" spans="1:368" x14ac:dyDescent="0.25">
      <c r="A231" s="333" t="s">
        <v>1212</v>
      </c>
      <c r="B231" s="324" t="str">
        <f t="shared" si="60"/>
        <v>Withee Public Library</v>
      </c>
      <c r="C231" s="334" t="s">
        <v>1213</v>
      </c>
      <c r="D231" s="335">
        <v>43</v>
      </c>
      <c r="E231" s="336">
        <v>1627</v>
      </c>
      <c r="F231" s="335">
        <v>1</v>
      </c>
      <c r="G231" s="335">
        <v>0</v>
      </c>
      <c r="H231" s="335" t="s">
        <v>814</v>
      </c>
      <c r="I231" s="335">
        <v>500</v>
      </c>
      <c r="J231" s="337" t="s">
        <v>1214</v>
      </c>
      <c r="K231" s="329">
        <v>0.7</v>
      </c>
      <c r="L231" s="439">
        <f t="shared" si="50"/>
        <v>0.30000000000000004</v>
      </c>
      <c r="M231" s="438">
        <v>5000</v>
      </c>
      <c r="N231" s="437">
        <v>5000</v>
      </c>
      <c r="O231" s="436">
        <f t="shared" si="51"/>
        <v>5000</v>
      </c>
      <c r="P231" s="330">
        <v>0</v>
      </c>
      <c r="Q231" s="331">
        <f t="shared" si="52"/>
        <v>5000</v>
      </c>
      <c r="R231" s="527">
        <v>9582.23</v>
      </c>
      <c r="S231" s="435">
        <f t="shared" si="61"/>
        <v>5000</v>
      </c>
      <c r="T231" s="528">
        <f t="shared" si="62"/>
        <v>0</v>
      </c>
      <c r="U231" s="529">
        <f t="shared" si="57"/>
        <v>13688.9</v>
      </c>
      <c r="V231" s="530">
        <f t="shared" si="58"/>
        <v>9582.23</v>
      </c>
      <c r="W231" s="531">
        <f t="shared" si="55"/>
        <v>4106.67</v>
      </c>
      <c r="X231" s="585">
        <f t="shared" si="59"/>
        <v>893.32999999999993</v>
      </c>
      <c r="Y231" s="532">
        <f t="shared" si="56"/>
        <v>0</v>
      </c>
    </row>
    <row r="232" spans="1:368" s="343" customFormat="1" x14ac:dyDescent="0.25">
      <c r="A232" s="324" t="s">
        <v>1364</v>
      </c>
      <c r="B232" s="333" t="str">
        <f t="shared" si="60"/>
        <v>Wittenberg Village Library (Shawano City-County Library)</v>
      </c>
      <c r="C232" s="325"/>
      <c r="D232" s="326"/>
      <c r="E232" s="327"/>
      <c r="F232" s="326"/>
      <c r="G232" s="326"/>
      <c r="H232" s="326"/>
      <c r="I232" s="326"/>
      <c r="J232" s="328"/>
      <c r="K232" s="338">
        <v>0.7</v>
      </c>
      <c r="L232" s="433">
        <f t="shared" si="50"/>
        <v>0.30000000000000004</v>
      </c>
      <c r="M232" s="441" t="s">
        <v>1352</v>
      </c>
      <c r="N232" s="440">
        <v>5000</v>
      </c>
      <c r="O232" s="430">
        <f t="shared" si="51"/>
        <v>5000</v>
      </c>
      <c r="P232" s="339">
        <v>0</v>
      </c>
      <c r="Q232" s="340">
        <f t="shared" si="52"/>
        <v>5000</v>
      </c>
      <c r="R232" s="533">
        <v>9582.23</v>
      </c>
      <c r="S232" s="429">
        <f t="shared" si="61"/>
        <v>5000</v>
      </c>
      <c r="T232" s="534">
        <f t="shared" si="62"/>
        <v>0</v>
      </c>
      <c r="U232" s="535">
        <f t="shared" si="57"/>
        <v>13688.9</v>
      </c>
      <c r="V232" s="536">
        <f t="shared" si="58"/>
        <v>9582.23</v>
      </c>
      <c r="W232" s="537">
        <f t="shared" si="55"/>
        <v>4106.67</v>
      </c>
      <c r="X232" s="586">
        <f t="shared" si="59"/>
        <v>893.32999999999993</v>
      </c>
      <c r="Y232" s="532">
        <f t="shared" si="56"/>
        <v>0</v>
      </c>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9"/>
      <c r="DG232" s="19"/>
      <c r="DH232" s="19"/>
      <c r="DI232" s="19"/>
      <c r="DJ232" s="19"/>
      <c r="DK232" s="19"/>
      <c r="DL232" s="19"/>
      <c r="DM232" s="19"/>
      <c r="DN232" s="19"/>
      <c r="DO232" s="19"/>
      <c r="DP232" s="19"/>
      <c r="DQ232" s="19"/>
      <c r="DR232" s="19"/>
      <c r="DS232" s="19"/>
      <c r="DT232" s="19"/>
      <c r="DU232" s="19"/>
      <c r="DV232" s="19"/>
      <c r="DW232" s="19"/>
      <c r="DX232" s="19"/>
      <c r="DY232" s="19"/>
      <c r="DZ232" s="19"/>
      <c r="EA232" s="19"/>
      <c r="EB232" s="19"/>
      <c r="EC232" s="19"/>
      <c r="ED232" s="19"/>
      <c r="EE232" s="19"/>
      <c r="EF232" s="19"/>
      <c r="EG232" s="19"/>
      <c r="EH232" s="19"/>
      <c r="EI232" s="19"/>
      <c r="EJ232" s="19"/>
      <c r="EK232" s="19"/>
      <c r="EL232" s="19"/>
      <c r="EM232" s="19"/>
      <c r="EN232" s="19"/>
      <c r="EO232" s="19"/>
      <c r="EP232" s="19"/>
      <c r="EQ232" s="19"/>
      <c r="ER232" s="19"/>
      <c r="ES232" s="19"/>
      <c r="ET232" s="19"/>
      <c r="EU232" s="19"/>
      <c r="EV232" s="19"/>
      <c r="EW232" s="19"/>
      <c r="EX232" s="19"/>
      <c r="EY232" s="19"/>
      <c r="EZ232" s="19"/>
      <c r="FA232" s="19"/>
      <c r="FB232" s="19"/>
      <c r="FC232" s="19"/>
      <c r="FD232" s="19"/>
      <c r="FE232" s="19"/>
      <c r="FF232" s="19"/>
      <c r="FG232" s="19"/>
      <c r="FH232" s="19"/>
      <c r="FI232" s="19"/>
      <c r="FJ232" s="19"/>
      <c r="FK232" s="19"/>
      <c r="FL232" s="19"/>
      <c r="FM232" s="19"/>
      <c r="FN232" s="19"/>
      <c r="FO232" s="19"/>
      <c r="FP232" s="19"/>
      <c r="FQ232" s="19"/>
      <c r="FR232" s="19"/>
      <c r="FS232" s="19"/>
      <c r="FT232" s="19"/>
      <c r="FU232" s="19"/>
      <c r="FV232" s="19"/>
      <c r="FW232" s="19"/>
      <c r="FX232" s="19"/>
      <c r="FY232" s="19"/>
      <c r="FZ232" s="19"/>
      <c r="GA232" s="19"/>
      <c r="GB232" s="19"/>
      <c r="GC232" s="19"/>
      <c r="GD232" s="19"/>
      <c r="GE232" s="19"/>
      <c r="GF232" s="19"/>
      <c r="GG232" s="19"/>
      <c r="GH232" s="19"/>
      <c r="GI232" s="19"/>
      <c r="GJ232" s="19"/>
      <c r="GK232" s="19"/>
      <c r="GL232" s="19"/>
      <c r="GM232" s="19"/>
      <c r="GN232" s="19"/>
      <c r="GO232" s="19"/>
      <c r="GP232" s="19"/>
      <c r="GQ232" s="19"/>
      <c r="GR232" s="19"/>
      <c r="GS232" s="19"/>
      <c r="GT232" s="19"/>
      <c r="GU232" s="19"/>
      <c r="GV232" s="19"/>
      <c r="GW232" s="19"/>
      <c r="GX232" s="19"/>
      <c r="GY232" s="19"/>
      <c r="GZ232" s="19"/>
      <c r="HA232" s="19"/>
      <c r="HB232" s="19"/>
      <c r="HC232" s="19"/>
      <c r="HD232" s="19"/>
      <c r="HE232" s="19"/>
      <c r="HF232" s="19"/>
      <c r="HG232" s="19"/>
      <c r="HH232" s="19"/>
      <c r="HI232" s="19"/>
      <c r="HJ232" s="19"/>
      <c r="HK232" s="19"/>
      <c r="HL232" s="19"/>
      <c r="HM232" s="19"/>
      <c r="HN232" s="19"/>
      <c r="HO232" s="19"/>
      <c r="HP232" s="19"/>
      <c r="HQ232" s="19"/>
      <c r="HR232" s="19"/>
      <c r="HS232" s="19"/>
      <c r="HT232" s="19"/>
      <c r="HU232" s="19"/>
      <c r="HV232" s="19"/>
      <c r="HW232" s="19"/>
      <c r="HX232" s="19"/>
      <c r="HY232" s="19"/>
      <c r="HZ232" s="19"/>
      <c r="IA232" s="19"/>
      <c r="IB232" s="19"/>
      <c r="IC232" s="19"/>
      <c r="ID232" s="19"/>
      <c r="IE232" s="19"/>
      <c r="IF232" s="19"/>
      <c r="IG232" s="19"/>
      <c r="IH232" s="19"/>
      <c r="II232" s="19"/>
      <c r="IJ232" s="19"/>
      <c r="IK232" s="19"/>
      <c r="IL232" s="19"/>
      <c r="IM232" s="19"/>
      <c r="IN232" s="19"/>
      <c r="IO232" s="19"/>
      <c r="IP232" s="19"/>
      <c r="IQ232" s="19"/>
      <c r="IR232" s="19"/>
      <c r="IS232" s="19"/>
      <c r="IT232" s="19"/>
      <c r="IU232" s="19"/>
      <c r="IV232" s="19"/>
      <c r="IW232" s="19"/>
      <c r="IX232" s="19"/>
      <c r="IY232" s="19"/>
      <c r="IZ232" s="19"/>
      <c r="JA232" s="19"/>
      <c r="JB232" s="19"/>
      <c r="JC232" s="19"/>
      <c r="JD232" s="19"/>
      <c r="JE232" s="19"/>
      <c r="JF232" s="19"/>
      <c r="JG232" s="19"/>
      <c r="JH232" s="19"/>
      <c r="JI232" s="19"/>
      <c r="JJ232" s="19"/>
      <c r="JK232" s="19"/>
      <c r="JL232" s="19"/>
      <c r="JM232" s="19"/>
      <c r="JN232" s="19"/>
      <c r="JO232" s="19"/>
      <c r="JP232" s="19"/>
      <c r="JQ232" s="19"/>
      <c r="JR232" s="19"/>
      <c r="JS232" s="19"/>
      <c r="JT232" s="19"/>
      <c r="JU232" s="19"/>
      <c r="JV232" s="19"/>
      <c r="JW232" s="19"/>
      <c r="JX232" s="19"/>
      <c r="JY232" s="19"/>
      <c r="JZ232" s="19"/>
      <c r="KA232" s="19"/>
      <c r="KB232" s="19"/>
      <c r="KC232" s="19"/>
      <c r="KD232" s="19"/>
      <c r="KE232" s="19"/>
      <c r="KF232" s="19"/>
      <c r="KG232" s="19"/>
      <c r="KH232" s="19"/>
      <c r="KI232" s="19"/>
      <c r="KJ232" s="19"/>
      <c r="KK232" s="19"/>
      <c r="KL232" s="19"/>
      <c r="KM232" s="19"/>
      <c r="KN232" s="19"/>
      <c r="KO232" s="19"/>
      <c r="KP232" s="19"/>
      <c r="KQ232" s="19"/>
      <c r="KR232" s="19"/>
      <c r="KS232" s="19"/>
      <c r="KT232" s="19"/>
      <c r="KU232" s="19"/>
      <c r="KV232" s="19"/>
      <c r="KW232" s="19"/>
      <c r="KX232" s="19"/>
      <c r="KY232" s="19"/>
      <c r="KZ232" s="19"/>
      <c r="LA232" s="19"/>
      <c r="LB232" s="19"/>
      <c r="LC232" s="19"/>
      <c r="LD232" s="19"/>
      <c r="LE232" s="19"/>
      <c r="LF232" s="19"/>
      <c r="LG232" s="19"/>
      <c r="LH232" s="19"/>
      <c r="LI232" s="19"/>
      <c r="LJ232" s="19"/>
      <c r="LK232" s="19"/>
      <c r="LL232" s="19"/>
      <c r="LM232" s="19"/>
      <c r="LN232" s="19"/>
      <c r="LO232" s="19"/>
      <c r="LP232" s="19"/>
      <c r="LQ232" s="19"/>
      <c r="LR232" s="19"/>
      <c r="LS232" s="19"/>
      <c r="LT232" s="19"/>
      <c r="LU232" s="19"/>
      <c r="LV232" s="19"/>
      <c r="LW232" s="19"/>
      <c r="LX232" s="19"/>
      <c r="LY232" s="19"/>
      <c r="LZ232" s="19"/>
      <c r="MA232" s="19"/>
      <c r="MB232" s="19"/>
      <c r="MC232" s="19"/>
      <c r="MD232" s="19"/>
      <c r="ME232" s="19"/>
      <c r="MF232" s="19"/>
      <c r="MG232" s="19"/>
      <c r="MH232" s="19"/>
      <c r="MI232" s="19"/>
      <c r="MJ232" s="19"/>
      <c r="MK232" s="19"/>
      <c r="ML232" s="19"/>
      <c r="MM232" s="19"/>
      <c r="MN232" s="19"/>
      <c r="MO232" s="19"/>
      <c r="MP232" s="19"/>
      <c r="MQ232" s="19"/>
      <c r="MR232" s="19"/>
      <c r="MS232" s="19"/>
      <c r="MT232" s="19"/>
      <c r="MU232" s="19"/>
      <c r="MV232" s="19"/>
      <c r="MW232" s="19"/>
      <c r="MX232" s="19"/>
      <c r="MY232" s="19"/>
      <c r="MZ232" s="19"/>
      <c r="NA232" s="19"/>
      <c r="NB232" s="19"/>
      <c r="NC232" s="19"/>
      <c r="ND232" s="19"/>
    </row>
    <row r="233" spans="1:368" x14ac:dyDescent="0.25">
      <c r="A233" s="333" t="s">
        <v>1215</v>
      </c>
      <c r="B233" s="324" t="str">
        <f t="shared" si="60"/>
        <v>Wonewoc Public Library</v>
      </c>
      <c r="C233" s="334" t="s">
        <v>1216</v>
      </c>
      <c r="D233" s="335">
        <v>43</v>
      </c>
      <c r="E233" s="336">
        <v>1780</v>
      </c>
      <c r="F233" s="335">
        <v>1</v>
      </c>
      <c r="G233" s="335">
        <v>0</v>
      </c>
      <c r="H233" s="335" t="s">
        <v>841</v>
      </c>
      <c r="I233" s="335">
        <v>500</v>
      </c>
      <c r="J233" s="337" t="s">
        <v>1217</v>
      </c>
      <c r="K233" s="329">
        <v>0.7</v>
      </c>
      <c r="L233" s="439">
        <f t="shared" si="50"/>
        <v>0.30000000000000004</v>
      </c>
      <c r="M233" s="438">
        <v>5000</v>
      </c>
      <c r="N233" s="437">
        <v>5000</v>
      </c>
      <c r="O233" s="436">
        <f t="shared" si="51"/>
        <v>5000</v>
      </c>
      <c r="P233" s="330">
        <v>302</v>
      </c>
      <c r="Q233" s="331">
        <f t="shared" si="52"/>
        <v>4698</v>
      </c>
      <c r="R233" s="527">
        <v>11510.65</v>
      </c>
      <c r="S233" s="435">
        <f t="shared" si="61"/>
        <v>4698</v>
      </c>
      <c r="T233" s="528">
        <f t="shared" si="62"/>
        <v>0</v>
      </c>
      <c r="U233" s="529">
        <f>W233/L233</f>
        <v>15659.999999999998</v>
      </c>
      <c r="V233" s="530">
        <f t="shared" si="58"/>
        <v>10961.999999999998</v>
      </c>
      <c r="W233" s="531">
        <v>4698</v>
      </c>
      <c r="X233" s="585">
        <f t="shared" si="59"/>
        <v>0</v>
      </c>
      <c r="Y233" s="532">
        <f t="shared" si="56"/>
        <v>0</v>
      </c>
    </row>
    <row r="234" spans="1:368" x14ac:dyDescent="0.25">
      <c r="A234" s="324" t="s">
        <v>1218</v>
      </c>
      <c r="B234" s="333" t="str">
        <f t="shared" si="60"/>
        <v>Woodville Community Library</v>
      </c>
      <c r="C234" s="325" t="s">
        <v>1219</v>
      </c>
      <c r="D234" s="326">
        <v>42</v>
      </c>
      <c r="E234" s="327">
        <v>2715</v>
      </c>
      <c r="F234" s="326">
        <v>1</v>
      </c>
      <c r="G234" s="326">
        <v>0</v>
      </c>
      <c r="H234" s="326" t="s">
        <v>807</v>
      </c>
      <c r="I234" s="326">
        <v>750</v>
      </c>
      <c r="J234" s="328" t="s">
        <v>1220</v>
      </c>
      <c r="K234" s="338">
        <v>0.6</v>
      </c>
      <c r="L234" s="433">
        <f t="shared" si="50"/>
        <v>0.4</v>
      </c>
      <c r="M234" s="432">
        <v>7500</v>
      </c>
      <c r="N234" s="431">
        <v>5000</v>
      </c>
      <c r="O234" s="430">
        <f t="shared" si="51"/>
        <v>7500</v>
      </c>
      <c r="P234" s="339">
        <v>0</v>
      </c>
      <c r="Q234" s="340">
        <f t="shared" si="52"/>
        <v>7500</v>
      </c>
      <c r="R234" s="533">
        <v>10578.78</v>
      </c>
      <c r="S234" s="429">
        <f t="shared" si="61"/>
        <v>7500</v>
      </c>
      <c r="T234" s="534">
        <f t="shared" si="62"/>
        <v>0</v>
      </c>
      <c r="U234" s="535">
        <f t="shared" si="57"/>
        <v>17631.300000000003</v>
      </c>
      <c r="V234" s="536">
        <f t="shared" si="58"/>
        <v>10578.78</v>
      </c>
      <c r="W234" s="537">
        <f t="shared" si="55"/>
        <v>7052.5200000000013</v>
      </c>
      <c r="X234" s="586">
        <f t="shared" si="59"/>
        <v>447.47999999999865</v>
      </c>
      <c r="Y234" s="532">
        <f t="shared" si="56"/>
        <v>0</v>
      </c>
    </row>
    <row r="235" spans="1:368" ht="15.75" thickBot="1" x14ac:dyDescent="0.3">
      <c r="A235" s="333" t="s">
        <v>1221</v>
      </c>
      <c r="B235" s="427" t="str">
        <f t="shared" si="60"/>
        <v>Wyocena Public Library</v>
      </c>
      <c r="C235" s="426" t="s">
        <v>1222</v>
      </c>
      <c r="D235" s="424">
        <v>42</v>
      </c>
      <c r="E235" s="425">
        <v>991</v>
      </c>
      <c r="F235" s="424">
        <v>1</v>
      </c>
      <c r="G235" s="424">
        <v>0</v>
      </c>
      <c r="H235" s="424" t="s">
        <v>678</v>
      </c>
      <c r="I235" s="424">
        <v>500</v>
      </c>
      <c r="J235" s="423" t="s">
        <v>1223</v>
      </c>
      <c r="K235" s="422">
        <v>0.7</v>
      </c>
      <c r="L235" s="421">
        <f t="shared" si="50"/>
        <v>0.30000000000000004</v>
      </c>
      <c r="M235" s="420">
        <v>5000</v>
      </c>
      <c r="N235" s="419">
        <v>5000</v>
      </c>
      <c r="O235" s="418">
        <f t="shared" si="51"/>
        <v>5000</v>
      </c>
      <c r="P235" s="417">
        <v>0</v>
      </c>
      <c r="Q235" s="416">
        <f t="shared" si="52"/>
        <v>5000</v>
      </c>
      <c r="R235" s="538">
        <v>50306.69</v>
      </c>
      <c r="S235" s="415">
        <f t="shared" si="61"/>
        <v>5000</v>
      </c>
      <c r="T235" s="539">
        <f t="shared" si="62"/>
        <v>0</v>
      </c>
      <c r="U235" s="594">
        <f>W235/L235</f>
        <v>16666.666666666664</v>
      </c>
      <c r="V235" s="595">
        <f t="shared" si="58"/>
        <v>11666.666666666664</v>
      </c>
      <c r="W235" s="596">
        <v>5000</v>
      </c>
      <c r="X235" s="597">
        <f t="shared" si="59"/>
        <v>0</v>
      </c>
      <c r="Y235" s="532">
        <f t="shared" si="56"/>
        <v>0</v>
      </c>
    </row>
    <row r="236" spans="1:368" hidden="1" x14ac:dyDescent="0.25">
      <c r="M236" s="349">
        <f>SUM(M3:M235)</f>
        <v>1370000</v>
      </c>
      <c r="N236" s="349">
        <f>SUM(N3:N235)</f>
        <v>1242500</v>
      </c>
      <c r="O236" s="413">
        <f t="shared" si="51"/>
        <v>1370000</v>
      </c>
      <c r="P236" s="350">
        <f>SUM(P3:P235)</f>
        <v>14771</v>
      </c>
      <c r="R236" s="540">
        <f>SUM(R3:R235)</f>
        <v>2197092.5799999977</v>
      </c>
      <c r="S236" s="412">
        <f>SUM(S3:S235)</f>
        <v>1236900.58</v>
      </c>
      <c r="U236" s="532" t="e">
        <f t="shared" si="57"/>
        <v>#DIV/0!</v>
      </c>
      <c r="V236" s="532" t="e">
        <f t="shared" si="58"/>
        <v>#DIV/0!</v>
      </c>
      <c r="Y236" s="532" t="e">
        <f t="shared" si="56"/>
        <v>#DIV/0!</v>
      </c>
    </row>
    <row r="237" spans="1:368" s="238" customFormat="1" x14ac:dyDescent="0.25">
      <c r="A237" s="354"/>
      <c r="B237" s="354"/>
      <c r="C237" s="355"/>
      <c r="D237" s="354"/>
      <c r="E237" s="354"/>
      <c r="F237" s="354"/>
      <c r="G237" s="354"/>
      <c r="H237" s="354"/>
      <c r="I237" s="354"/>
      <c r="J237" s="354"/>
      <c r="K237" s="356"/>
      <c r="L237" s="356"/>
      <c r="M237" s="357"/>
      <c r="N237" s="358"/>
      <c r="O237" s="411"/>
      <c r="P237" s="358"/>
      <c r="Q237" s="359"/>
      <c r="R237" s="541"/>
      <c r="S237" s="409"/>
      <c r="T237" s="408"/>
      <c r="U237" s="532"/>
      <c r="V237" s="532"/>
      <c r="W237" s="532"/>
      <c r="X237" s="587"/>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c r="EN237" s="13"/>
      <c r="EO237" s="13"/>
      <c r="EP237" s="13"/>
      <c r="EQ237" s="13"/>
      <c r="ER237" s="13"/>
      <c r="ES237" s="13"/>
      <c r="ET237" s="13"/>
      <c r="EU237" s="13"/>
      <c r="EV237" s="13"/>
      <c r="EW237" s="13"/>
      <c r="EX237" s="13"/>
      <c r="EY237" s="13"/>
      <c r="EZ237" s="13"/>
      <c r="FA237" s="13"/>
      <c r="FB237" s="13"/>
      <c r="FC237" s="13"/>
      <c r="FD237" s="13"/>
      <c r="FE237" s="13"/>
      <c r="FF237" s="13"/>
      <c r="FG237" s="13"/>
      <c r="FH237" s="13"/>
      <c r="FI237" s="13"/>
      <c r="FJ237" s="13"/>
      <c r="FK237" s="13"/>
      <c r="FL237" s="13"/>
      <c r="FM237" s="13"/>
      <c r="FN237" s="13"/>
      <c r="FO237" s="13"/>
      <c r="FP237" s="13"/>
      <c r="FQ237" s="13"/>
      <c r="FR237" s="13"/>
      <c r="FS237" s="13"/>
      <c r="FT237" s="13"/>
      <c r="FU237" s="13"/>
      <c r="FV237" s="13"/>
      <c r="FW237" s="13"/>
      <c r="FX237" s="13"/>
      <c r="FY237" s="13"/>
      <c r="FZ237" s="13"/>
      <c r="GA237" s="13"/>
      <c r="GB237" s="13"/>
      <c r="GC237" s="13"/>
      <c r="GD237" s="13"/>
      <c r="GE237" s="13"/>
      <c r="GF237" s="13"/>
      <c r="GG237" s="13"/>
      <c r="GH237" s="13"/>
      <c r="GI237" s="13"/>
      <c r="GJ237" s="13"/>
      <c r="GK237" s="13"/>
      <c r="GL237" s="13"/>
      <c r="GM237" s="13"/>
      <c r="GN237" s="13"/>
      <c r="GO237" s="13"/>
      <c r="GP237" s="13"/>
      <c r="GQ237" s="13"/>
      <c r="GR237" s="13"/>
      <c r="GS237" s="13"/>
      <c r="GT237" s="13"/>
      <c r="GU237" s="13"/>
      <c r="GV237" s="13"/>
      <c r="GW237" s="13"/>
      <c r="GX237" s="13"/>
      <c r="GY237" s="13"/>
      <c r="GZ237" s="13"/>
      <c r="HA237" s="13"/>
      <c r="HB237" s="13"/>
      <c r="HC237" s="13"/>
      <c r="HD237" s="13"/>
      <c r="HE237" s="13"/>
      <c r="HF237" s="13"/>
      <c r="HG237" s="13"/>
      <c r="HH237" s="13"/>
      <c r="HI237" s="13"/>
      <c r="HJ237" s="13"/>
      <c r="HK237" s="13"/>
      <c r="HL237" s="13"/>
      <c r="HM237" s="13"/>
      <c r="HN237" s="13"/>
      <c r="HO237" s="13"/>
      <c r="HP237" s="13"/>
      <c r="HQ237" s="13"/>
      <c r="HR237" s="13"/>
      <c r="HS237" s="13"/>
      <c r="HT237" s="13"/>
      <c r="HU237" s="13"/>
      <c r="HV237" s="13"/>
      <c r="HW237" s="13"/>
      <c r="HX237" s="13"/>
      <c r="HY237" s="13"/>
      <c r="HZ237" s="13"/>
      <c r="IA237" s="13"/>
      <c r="IB237" s="13"/>
      <c r="IC237" s="13"/>
      <c r="ID237" s="13"/>
      <c r="IE237" s="13"/>
      <c r="IF237" s="13"/>
      <c r="IG237" s="13"/>
      <c r="IH237" s="13"/>
      <c r="II237" s="13"/>
      <c r="IJ237" s="13"/>
      <c r="IK237" s="13"/>
      <c r="IL237" s="13"/>
      <c r="IM237" s="13"/>
      <c r="IN237" s="13"/>
      <c r="IO237" s="13"/>
      <c r="IP237" s="13"/>
      <c r="IQ237" s="13"/>
      <c r="IR237" s="13"/>
      <c r="IS237" s="13"/>
      <c r="IT237" s="13"/>
      <c r="IU237" s="13"/>
      <c r="IV237" s="13"/>
      <c r="IW237" s="13"/>
      <c r="IX237" s="13"/>
      <c r="IY237" s="13"/>
      <c r="IZ237" s="13"/>
      <c r="JA237" s="13"/>
      <c r="JB237" s="13"/>
      <c r="JC237" s="13"/>
      <c r="JD237" s="13"/>
      <c r="JE237" s="13"/>
      <c r="JF237" s="13"/>
      <c r="JG237" s="13"/>
      <c r="JH237" s="13"/>
      <c r="JI237" s="13"/>
      <c r="JJ237" s="13"/>
      <c r="JK237" s="13"/>
      <c r="JL237" s="13"/>
      <c r="JM237" s="13"/>
      <c r="JN237" s="13"/>
      <c r="JO237" s="13"/>
      <c r="JP237" s="13"/>
      <c r="JQ237" s="13"/>
      <c r="JR237" s="13"/>
      <c r="JS237" s="13"/>
      <c r="JT237" s="13"/>
      <c r="JU237" s="13"/>
      <c r="JV237" s="13"/>
      <c r="JW237" s="13"/>
      <c r="JX237" s="13"/>
      <c r="JY237" s="13"/>
      <c r="JZ237" s="13"/>
      <c r="KA237" s="13"/>
      <c r="KB237" s="13"/>
      <c r="KC237" s="13"/>
      <c r="KD237" s="13"/>
      <c r="KE237" s="13"/>
      <c r="KF237" s="13"/>
      <c r="KG237" s="13"/>
      <c r="KH237" s="13"/>
      <c r="KI237" s="13"/>
      <c r="KJ237" s="13"/>
      <c r="KK237" s="13"/>
      <c r="KL237" s="13"/>
      <c r="KM237" s="13"/>
      <c r="KN237" s="13"/>
      <c r="KO237" s="13"/>
      <c r="KP237" s="13"/>
      <c r="KQ237" s="13"/>
      <c r="KR237" s="13"/>
      <c r="KS237" s="13"/>
      <c r="KT237" s="13"/>
      <c r="KU237" s="13"/>
      <c r="KV237" s="13"/>
      <c r="KW237" s="13"/>
      <c r="KX237" s="13"/>
      <c r="KY237" s="13"/>
      <c r="KZ237" s="13"/>
      <c r="LA237" s="13"/>
      <c r="LB237" s="13"/>
      <c r="LC237" s="13"/>
      <c r="LD237" s="13"/>
      <c r="LE237" s="13"/>
      <c r="LF237" s="13"/>
      <c r="LG237" s="13"/>
      <c r="LH237" s="13"/>
      <c r="LI237" s="13"/>
      <c r="LJ237" s="13"/>
      <c r="LK237" s="13"/>
      <c r="LL237" s="13"/>
      <c r="LM237" s="13"/>
      <c r="LN237" s="13"/>
      <c r="LO237" s="13"/>
      <c r="LP237" s="13"/>
      <c r="LQ237" s="13"/>
      <c r="LR237" s="13"/>
      <c r="LS237" s="13"/>
      <c r="LT237" s="13"/>
      <c r="LU237" s="13"/>
      <c r="LV237" s="13"/>
      <c r="LW237" s="13"/>
      <c r="LX237" s="13"/>
      <c r="LY237" s="13"/>
      <c r="LZ237" s="13"/>
      <c r="MA237" s="13"/>
      <c r="MB237" s="13"/>
      <c r="MC237" s="13"/>
      <c r="MD237" s="13"/>
      <c r="ME237" s="13"/>
      <c r="MF237" s="13"/>
      <c r="MG237" s="13"/>
      <c r="MH237" s="13"/>
      <c r="MI237" s="13"/>
      <c r="MJ237" s="13"/>
      <c r="MK237" s="13"/>
      <c r="ML237" s="13"/>
      <c r="MM237" s="13"/>
      <c r="MN237" s="13"/>
      <c r="MO237" s="13"/>
      <c r="MP237" s="13"/>
      <c r="MQ237" s="13"/>
      <c r="MR237" s="13"/>
      <c r="MS237" s="13"/>
      <c r="MT237" s="13"/>
      <c r="MU237" s="13"/>
      <c r="MV237" s="13"/>
      <c r="MW237" s="13"/>
      <c r="MX237" s="13"/>
      <c r="MY237" s="13"/>
      <c r="MZ237" s="13"/>
      <c r="NA237" s="13"/>
      <c r="NB237" s="13"/>
      <c r="NC237" s="13"/>
      <c r="ND237" s="13"/>
    </row>
    <row r="238" spans="1:368" s="238" customFormat="1" x14ac:dyDescent="0.25">
      <c r="A238" s="354"/>
      <c r="B238" s="354"/>
      <c r="C238" s="355"/>
      <c r="D238" s="354"/>
      <c r="E238" s="354"/>
      <c r="F238" s="354"/>
      <c r="G238" s="354"/>
      <c r="H238" s="354"/>
      <c r="I238" s="354"/>
      <c r="J238" s="354"/>
      <c r="K238" s="356"/>
      <c r="L238" s="356"/>
      <c r="M238" s="357"/>
      <c r="N238" s="360"/>
      <c r="O238" s="411"/>
      <c r="P238" s="361"/>
      <c r="Q238" s="359"/>
      <c r="R238" s="542"/>
      <c r="S238" s="409"/>
      <c r="T238" s="408"/>
      <c r="U238" s="532"/>
      <c r="V238" s="532"/>
      <c r="W238" s="532"/>
      <c r="X238" s="587"/>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c r="EN238" s="13"/>
      <c r="EO238" s="13"/>
      <c r="EP238" s="13"/>
      <c r="EQ238" s="13"/>
      <c r="ER238" s="13"/>
      <c r="ES238" s="13"/>
      <c r="ET238" s="13"/>
      <c r="EU238" s="13"/>
      <c r="EV238" s="13"/>
      <c r="EW238" s="13"/>
      <c r="EX238" s="13"/>
      <c r="EY238" s="13"/>
      <c r="EZ238" s="13"/>
      <c r="FA238" s="13"/>
      <c r="FB238" s="13"/>
      <c r="FC238" s="13"/>
      <c r="FD238" s="13"/>
      <c r="FE238" s="13"/>
      <c r="FF238" s="13"/>
      <c r="FG238" s="13"/>
      <c r="FH238" s="13"/>
      <c r="FI238" s="13"/>
      <c r="FJ238" s="13"/>
      <c r="FK238" s="13"/>
      <c r="FL238" s="13"/>
      <c r="FM238" s="13"/>
      <c r="FN238" s="13"/>
      <c r="FO238" s="13"/>
      <c r="FP238" s="13"/>
      <c r="FQ238" s="13"/>
      <c r="FR238" s="13"/>
      <c r="FS238" s="13"/>
      <c r="FT238" s="13"/>
      <c r="FU238" s="13"/>
      <c r="FV238" s="13"/>
      <c r="FW238" s="13"/>
      <c r="FX238" s="13"/>
      <c r="FY238" s="13"/>
      <c r="FZ238" s="13"/>
      <c r="GA238" s="13"/>
      <c r="GB238" s="13"/>
      <c r="GC238" s="13"/>
      <c r="GD238" s="13"/>
      <c r="GE238" s="13"/>
      <c r="GF238" s="13"/>
      <c r="GG238" s="13"/>
      <c r="GH238" s="13"/>
      <c r="GI238" s="13"/>
      <c r="GJ238" s="13"/>
      <c r="GK238" s="13"/>
      <c r="GL238" s="13"/>
      <c r="GM238" s="13"/>
      <c r="GN238" s="13"/>
      <c r="GO238" s="13"/>
      <c r="GP238" s="13"/>
      <c r="GQ238" s="13"/>
      <c r="GR238" s="13"/>
      <c r="GS238" s="13"/>
      <c r="GT238" s="13"/>
      <c r="GU238" s="13"/>
      <c r="GV238" s="13"/>
      <c r="GW238" s="13"/>
      <c r="GX238" s="13"/>
      <c r="GY238" s="13"/>
      <c r="GZ238" s="13"/>
      <c r="HA238" s="13"/>
      <c r="HB238" s="13"/>
      <c r="HC238" s="13"/>
      <c r="HD238" s="13"/>
      <c r="HE238" s="13"/>
      <c r="HF238" s="13"/>
      <c r="HG238" s="13"/>
      <c r="HH238" s="13"/>
      <c r="HI238" s="13"/>
      <c r="HJ238" s="13"/>
      <c r="HK238" s="13"/>
      <c r="HL238" s="13"/>
      <c r="HM238" s="13"/>
      <c r="HN238" s="13"/>
      <c r="HO238" s="13"/>
      <c r="HP238" s="13"/>
      <c r="HQ238" s="13"/>
      <c r="HR238" s="13"/>
      <c r="HS238" s="13"/>
      <c r="HT238" s="13"/>
      <c r="HU238" s="13"/>
      <c r="HV238" s="13"/>
      <c r="HW238" s="13"/>
      <c r="HX238" s="13"/>
      <c r="HY238" s="13"/>
      <c r="HZ238" s="13"/>
      <c r="IA238" s="13"/>
      <c r="IB238" s="13"/>
      <c r="IC238" s="13"/>
      <c r="ID238" s="13"/>
      <c r="IE238" s="13"/>
      <c r="IF238" s="13"/>
      <c r="IG238" s="13"/>
      <c r="IH238" s="13"/>
      <c r="II238" s="13"/>
      <c r="IJ238" s="13"/>
      <c r="IK238" s="13"/>
      <c r="IL238" s="13"/>
      <c r="IM238" s="13"/>
      <c r="IN238" s="13"/>
      <c r="IO238" s="13"/>
      <c r="IP238" s="13"/>
      <c r="IQ238" s="13"/>
      <c r="IR238" s="13"/>
      <c r="IS238" s="13"/>
      <c r="IT238" s="13"/>
      <c r="IU238" s="13"/>
      <c r="IV238" s="13"/>
      <c r="IW238" s="13"/>
      <c r="IX238" s="13"/>
      <c r="IY238" s="13"/>
      <c r="IZ238" s="13"/>
      <c r="JA238" s="13"/>
      <c r="JB238" s="13"/>
      <c r="JC238" s="13"/>
      <c r="JD238" s="13"/>
      <c r="JE238" s="13"/>
      <c r="JF238" s="13"/>
      <c r="JG238" s="13"/>
      <c r="JH238" s="13"/>
      <c r="JI238" s="13"/>
      <c r="JJ238" s="13"/>
      <c r="JK238" s="13"/>
      <c r="JL238" s="13"/>
      <c r="JM238" s="13"/>
      <c r="JN238" s="13"/>
      <c r="JO238" s="13"/>
      <c r="JP238" s="13"/>
      <c r="JQ238" s="13"/>
      <c r="JR238" s="13"/>
      <c r="JS238" s="13"/>
      <c r="JT238" s="13"/>
      <c r="JU238" s="13"/>
      <c r="JV238" s="13"/>
      <c r="JW238" s="13"/>
      <c r="JX238" s="13"/>
      <c r="JY238" s="13"/>
      <c r="JZ238" s="13"/>
      <c r="KA238" s="13"/>
      <c r="KB238" s="13"/>
      <c r="KC238" s="13"/>
      <c r="KD238" s="13"/>
      <c r="KE238" s="13"/>
      <c r="KF238" s="13"/>
      <c r="KG238" s="13"/>
      <c r="KH238" s="13"/>
      <c r="KI238" s="13"/>
      <c r="KJ238" s="13"/>
      <c r="KK238" s="13"/>
      <c r="KL238" s="13"/>
      <c r="KM238" s="13"/>
      <c r="KN238" s="13"/>
      <c r="KO238" s="13"/>
      <c r="KP238" s="13"/>
      <c r="KQ238" s="13"/>
      <c r="KR238" s="13"/>
      <c r="KS238" s="13"/>
      <c r="KT238" s="13"/>
      <c r="KU238" s="13"/>
      <c r="KV238" s="13"/>
      <c r="KW238" s="13"/>
      <c r="KX238" s="13"/>
      <c r="KY238" s="13"/>
      <c r="KZ238" s="13"/>
      <c r="LA238" s="13"/>
      <c r="LB238" s="13"/>
      <c r="LC238" s="13"/>
      <c r="LD238" s="13"/>
      <c r="LE238" s="13"/>
      <c r="LF238" s="13"/>
      <c r="LG238" s="13"/>
      <c r="LH238" s="13"/>
      <c r="LI238" s="13"/>
      <c r="LJ238" s="13"/>
      <c r="LK238" s="13"/>
      <c r="LL238" s="13"/>
      <c r="LM238" s="13"/>
      <c r="LN238" s="13"/>
      <c r="LO238" s="13"/>
      <c r="LP238" s="13"/>
      <c r="LQ238" s="13"/>
      <c r="LR238" s="13"/>
      <c r="LS238" s="13"/>
      <c r="LT238" s="13"/>
      <c r="LU238" s="13"/>
      <c r="LV238" s="13"/>
      <c r="LW238" s="13"/>
      <c r="LX238" s="13"/>
      <c r="LY238" s="13"/>
      <c r="LZ238" s="13"/>
      <c r="MA238" s="13"/>
      <c r="MB238" s="13"/>
      <c r="MC238" s="13"/>
      <c r="MD238" s="13"/>
      <c r="ME238" s="13"/>
      <c r="MF238" s="13"/>
      <c r="MG238" s="13"/>
      <c r="MH238" s="13"/>
      <c r="MI238" s="13"/>
      <c r="MJ238" s="13"/>
      <c r="MK238" s="13"/>
      <c r="ML238" s="13"/>
      <c r="MM238" s="13"/>
      <c r="MN238" s="13"/>
      <c r="MO238" s="13"/>
      <c r="MP238" s="13"/>
      <c r="MQ238" s="13"/>
      <c r="MR238" s="13"/>
      <c r="MS238" s="13"/>
      <c r="MT238" s="13"/>
      <c r="MU238" s="13"/>
      <c r="MV238" s="13"/>
      <c r="MW238" s="13"/>
      <c r="MX238" s="13"/>
      <c r="MY238" s="13"/>
      <c r="MZ238" s="13"/>
      <c r="NA238" s="13"/>
      <c r="NB238" s="13"/>
      <c r="NC238" s="13"/>
      <c r="ND238" s="13"/>
    </row>
    <row r="239" spans="1:368" s="238" customFormat="1" x14ac:dyDescent="0.25">
      <c r="A239" s="354"/>
      <c r="B239" s="354"/>
      <c r="C239" s="355"/>
      <c r="D239" s="354"/>
      <c r="E239" s="354"/>
      <c r="F239" s="354"/>
      <c r="G239" s="354"/>
      <c r="H239" s="354"/>
      <c r="I239" s="354"/>
      <c r="J239" s="354"/>
      <c r="K239" s="356"/>
      <c r="L239" s="360"/>
      <c r="M239" s="358"/>
      <c r="N239" s="357"/>
      <c r="O239" s="410"/>
      <c r="P239" s="361"/>
      <c r="Q239" s="359"/>
      <c r="R239" s="542"/>
      <c r="S239" s="409"/>
      <c r="T239" s="408"/>
      <c r="U239" s="532"/>
      <c r="V239" s="532"/>
      <c r="W239" s="532"/>
      <c r="X239" s="587"/>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c r="EN239" s="13"/>
      <c r="EO239" s="13"/>
      <c r="EP239" s="13"/>
      <c r="EQ239" s="13"/>
      <c r="ER239" s="13"/>
      <c r="ES239" s="13"/>
      <c r="ET239" s="13"/>
      <c r="EU239" s="13"/>
      <c r="EV239" s="13"/>
      <c r="EW239" s="13"/>
      <c r="EX239" s="13"/>
      <c r="EY239" s="13"/>
      <c r="EZ239" s="13"/>
      <c r="FA239" s="13"/>
      <c r="FB239" s="13"/>
      <c r="FC239" s="13"/>
      <c r="FD239" s="13"/>
      <c r="FE239" s="13"/>
      <c r="FF239" s="13"/>
      <c r="FG239" s="13"/>
      <c r="FH239" s="13"/>
      <c r="FI239" s="13"/>
      <c r="FJ239" s="13"/>
      <c r="FK239" s="13"/>
      <c r="FL239" s="13"/>
      <c r="FM239" s="13"/>
      <c r="FN239" s="13"/>
      <c r="FO239" s="13"/>
      <c r="FP239" s="13"/>
      <c r="FQ239" s="13"/>
      <c r="FR239" s="13"/>
      <c r="FS239" s="13"/>
      <c r="FT239" s="13"/>
      <c r="FU239" s="13"/>
      <c r="FV239" s="13"/>
      <c r="FW239" s="13"/>
      <c r="FX239" s="13"/>
      <c r="FY239" s="13"/>
      <c r="FZ239" s="13"/>
      <c r="GA239" s="13"/>
      <c r="GB239" s="13"/>
      <c r="GC239" s="13"/>
      <c r="GD239" s="13"/>
      <c r="GE239" s="13"/>
      <c r="GF239" s="13"/>
      <c r="GG239" s="13"/>
      <c r="GH239" s="13"/>
      <c r="GI239" s="13"/>
      <c r="GJ239" s="13"/>
      <c r="GK239" s="13"/>
      <c r="GL239" s="13"/>
      <c r="GM239" s="13"/>
      <c r="GN239" s="13"/>
      <c r="GO239" s="13"/>
      <c r="GP239" s="13"/>
      <c r="GQ239" s="13"/>
      <c r="GR239" s="13"/>
      <c r="GS239" s="13"/>
      <c r="GT239" s="13"/>
      <c r="GU239" s="13"/>
      <c r="GV239" s="13"/>
      <c r="GW239" s="13"/>
      <c r="GX239" s="13"/>
      <c r="GY239" s="13"/>
      <c r="GZ239" s="13"/>
      <c r="HA239" s="13"/>
      <c r="HB239" s="13"/>
      <c r="HC239" s="13"/>
      <c r="HD239" s="13"/>
      <c r="HE239" s="13"/>
      <c r="HF239" s="13"/>
      <c r="HG239" s="13"/>
      <c r="HH239" s="13"/>
      <c r="HI239" s="13"/>
      <c r="HJ239" s="13"/>
      <c r="HK239" s="13"/>
      <c r="HL239" s="13"/>
      <c r="HM239" s="13"/>
      <c r="HN239" s="13"/>
      <c r="HO239" s="13"/>
      <c r="HP239" s="13"/>
      <c r="HQ239" s="13"/>
      <c r="HR239" s="13"/>
      <c r="HS239" s="13"/>
      <c r="HT239" s="13"/>
      <c r="HU239" s="13"/>
      <c r="HV239" s="13"/>
      <c r="HW239" s="13"/>
      <c r="HX239" s="13"/>
      <c r="HY239" s="13"/>
      <c r="HZ239" s="13"/>
      <c r="IA239" s="13"/>
      <c r="IB239" s="13"/>
      <c r="IC239" s="13"/>
      <c r="ID239" s="13"/>
      <c r="IE239" s="13"/>
      <c r="IF239" s="13"/>
      <c r="IG239" s="13"/>
      <c r="IH239" s="13"/>
      <c r="II239" s="13"/>
      <c r="IJ239" s="13"/>
      <c r="IK239" s="13"/>
      <c r="IL239" s="13"/>
      <c r="IM239" s="13"/>
      <c r="IN239" s="13"/>
      <c r="IO239" s="13"/>
      <c r="IP239" s="13"/>
      <c r="IQ239" s="13"/>
      <c r="IR239" s="13"/>
      <c r="IS239" s="13"/>
      <c r="IT239" s="13"/>
      <c r="IU239" s="13"/>
      <c r="IV239" s="13"/>
      <c r="IW239" s="13"/>
      <c r="IX239" s="13"/>
      <c r="IY239" s="13"/>
      <c r="IZ239" s="13"/>
      <c r="JA239" s="13"/>
      <c r="JB239" s="13"/>
      <c r="JC239" s="13"/>
      <c r="JD239" s="13"/>
      <c r="JE239" s="13"/>
      <c r="JF239" s="13"/>
      <c r="JG239" s="13"/>
      <c r="JH239" s="13"/>
      <c r="JI239" s="13"/>
      <c r="JJ239" s="13"/>
      <c r="JK239" s="13"/>
      <c r="JL239" s="13"/>
      <c r="JM239" s="13"/>
      <c r="JN239" s="13"/>
      <c r="JO239" s="13"/>
      <c r="JP239" s="13"/>
      <c r="JQ239" s="13"/>
      <c r="JR239" s="13"/>
      <c r="JS239" s="13"/>
      <c r="JT239" s="13"/>
      <c r="JU239" s="13"/>
      <c r="JV239" s="13"/>
      <c r="JW239" s="13"/>
      <c r="JX239" s="13"/>
      <c r="JY239" s="13"/>
      <c r="JZ239" s="13"/>
      <c r="KA239" s="13"/>
      <c r="KB239" s="13"/>
      <c r="KC239" s="13"/>
      <c r="KD239" s="13"/>
      <c r="KE239" s="13"/>
      <c r="KF239" s="13"/>
      <c r="KG239" s="13"/>
      <c r="KH239" s="13"/>
      <c r="KI239" s="13"/>
      <c r="KJ239" s="13"/>
      <c r="KK239" s="13"/>
      <c r="KL239" s="13"/>
      <c r="KM239" s="13"/>
      <c r="KN239" s="13"/>
      <c r="KO239" s="13"/>
      <c r="KP239" s="13"/>
      <c r="KQ239" s="13"/>
      <c r="KR239" s="13"/>
      <c r="KS239" s="13"/>
      <c r="KT239" s="13"/>
      <c r="KU239" s="13"/>
      <c r="KV239" s="13"/>
      <c r="KW239" s="13"/>
      <c r="KX239" s="13"/>
      <c r="KY239" s="13"/>
      <c r="KZ239" s="13"/>
      <c r="LA239" s="13"/>
      <c r="LB239" s="13"/>
      <c r="LC239" s="13"/>
      <c r="LD239" s="13"/>
      <c r="LE239" s="13"/>
      <c r="LF239" s="13"/>
      <c r="LG239" s="13"/>
      <c r="LH239" s="13"/>
      <c r="LI239" s="13"/>
      <c r="LJ239" s="13"/>
      <c r="LK239" s="13"/>
      <c r="LL239" s="13"/>
      <c r="LM239" s="13"/>
      <c r="LN239" s="13"/>
      <c r="LO239" s="13"/>
      <c r="LP239" s="13"/>
      <c r="LQ239" s="13"/>
      <c r="LR239" s="13"/>
      <c r="LS239" s="13"/>
      <c r="LT239" s="13"/>
      <c r="LU239" s="13"/>
      <c r="LV239" s="13"/>
      <c r="LW239" s="13"/>
      <c r="LX239" s="13"/>
      <c r="LY239" s="13"/>
      <c r="LZ239" s="13"/>
      <c r="MA239" s="13"/>
      <c r="MB239" s="13"/>
      <c r="MC239" s="13"/>
      <c r="MD239" s="13"/>
      <c r="ME239" s="13"/>
      <c r="MF239" s="13"/>
      <c r="MG239" s="13"/>
      <c r="MH239" s="13"/>
      <c r="MI239" s="13"/>
      <c r="MJ239" s="13"/>
      <c r="MK239" s="13"/>
      <c r="ML239" s="13"/>
      <c r="MM239" s="13"/>
      <c r="MN239" s="13"/>
      <c r="MO239" s="13"/>
      <c r="MP239" s="13"/>
      <c r="MQ239" s="13"/>
      <c r="MR239" s="13"/>
      <c r="MS239" s="13"/>
      <c r="MT239" s="13"/>
      <c r="MU239" s="13"/>
      <c r="MV239" s="13"/>
      <c r="MW239" s="13"/>
      <c r="MX239" s="13"/>
      <c r="MY239" s="13"/>
      <c r="MZ239" s="13"/>
      <c r="NA239" s="13"/>
      <c r="NB239" s="13"/>
      <c r="NC239" s="13"/>
      <c r="ND239" s="13"/>
    </row>
    <row r="240" spans="1:368" s="238" customFormat="1" x14ac:dyDescent="0.25">
      <c r="A240" s="354"/>
      <c r="B240" s="354"/>
      <c r="C240" s="355"/>
      <c r="D240" s="354"/>
      <c r="E240" s="354"/>
      <c r="F240" s="354"/>
      <c r="G240" s="354"/>
      <c r="H240" s="354"/>
      <c r="I240" s="354"/>
      <c r="J240" s="354"/>
      <c r="K240" s="356"/>
      <c r="L240" s="356"/>
      <c r="M240" s="357"/>
      <c r="N240" s="357"/>
      <c r="O240" s="410"/>
      <c r="P240" s="361"/>
      <c r="Q240" s="359"/>
      <c r="R240" s="542"/>
      <c r="S240" s="409"/>
      <c r="T240" s="408"/>
      <c r="U240" s="532"/>
      <c r="V240" s="532"/>
      <c r="W240" s="532"/>
      <c r="X240" s="587"/>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c r="EG240" s="13"/>
      <c r="EH240" s="13"/>
      <c r="EI240" s="13"/>
      <c r="EJ240" s="13"/>
      <c r="EK240" s="13"/>
      <c r="EL240" s="13"/>
      <c r="EM240" s="13"/>
      <c r="EN240" s="13"/>
      <c r="EO240" s="13"/>
      <c r="EP240" s="13"/>
      <c r="EQ240" s="13"/>
      <c r="ER240" s="13"/>
      <c r="ES240" s="13"/>
      <c r="ET240" s="13"/>
      <c r="EU240" s="13"/>
      <c r="EV240" s="13"/>
      <c r="EW240" s="13"/>
      <c r="EX240" s="13"/>
      <c r="EY240" s="13"/>
      <c r="EZ240" s="13"/>
      <c r="FA240" s="13"/>
      <c r="FB240" s="13"/>
      <c r="FC240" s="13"/>
      <c r="FD240" s="13"/>
      <c r="FE240" s="13"/>
      <c r="FF240" s="13"/>
      <c r="FG240" s="13"/>
      <c r="FH240" s="13"/>
      <c r="FI240" s="13"/>
      <c r="FJ240" s="13"/>
      <c r="FK240" s="13"/>
      <c r="FL240" s="13"/>
      <c r="FM240" s="13"/>
      <c r="FN240" s="13"/>
      <c r="FO240" s="13"/>
      <c r="FP240" s="13"/>
      <c r="FQ240" s="13"/>
      <c r="FR240" s="13"/>
      <c r="FS240" s="13"/>
      <c r="FT240" s="13"/>
      <c r="FU240" s="13"/>
      <c r="FV240" s="13"/>
      <c r="FW240" s="13"/>
      <c r="FX240" s="13"/>
      <c r="FY240" s="13"/>
      <c r="FZ240" s="13"/>
      <c r="GA240" s="13"/>
      <c r="GB240" s="13"/>
      <c r="GC240" s="13"/>
      <c r="GD240" s="13"/>
      <c r="GE240" s="13"/>
      <c r="GF240" s="13"/>
      <c r="GG240" s="13"/>
      <c r="GH240" s="13"/>
      <c r="GI240" s="13"/>
      <c r="GJ240" s="13"/>
      <c r="GK240" s="13"/>
      <c r="GL240" s="13"/>
      <c r="GM240" s="13"/>
      <c r="GN240" s="13"/>
      <c r="GO240" s="13"/>
      <c r="GP240" s="13"/>
      <c r="GQ240" s="13"/>
      <c r="GR240" s="13"/>
      <c r="GS240" s="13"/>
      <c r="GT240" s="13"/>
      <c r="GU240" s="13"/>
      <c r="GV240" s="13"/>
      <c r="GW240" s="13"/>
      <c r="GX240" s="13"/>
      <c r="GY240" s="13"/>
      <c r="GZ240" s="13"/>
      <c r="HA240" s="13"/>
      <c r="HB240" s="13"/>
      <c r="HC240" s="13"/>
      <c r="HD240" s="13"/>
      <c r="HE240" s="13"/>
      <c r="HF240" s="13"/>
      <c r="HG240" s="13"/>
      <c r="HH240" s="13"/>
      <c r="HI240" s="13"/>
      <c r="HJ240" s="13"/>
      <c r="HK240" s="13"/>
      <c r="HL240" s="13"/>
      <c r="HM240" s="13"/>
      <c r="HN240" s="13"/>
      <c r="HO240" s="13"/>
      <c r="HP240" s="13"/>
      <c r="HQ240" s="13"/>
      <c r="HR240" s="13"/>
      <c r="HS240" s="13"/>
      <c r="HT240" s="13"/>
      <c r="HU240" s="13"/>
      <c r="HV240" s="13"/>
      <c r="HW240" s="13"/>
      <c r="HX240" s="13"/>
      <c r="HY240" s="13"/>
      <c r="HZ240" s="13"/>
      <c r="IA240" s="13"/>
      <c r="IB240" s="13"/>
      <c r="IC240" s="13"/>
      <c r="ID240" s="13"/>
      <c r="IE240" s="13"/>
      <c r="IF240" s="13"/>
      <c r="IG240" s="13"/>
      <c r="IH240" s="13"/>
      <c r="II240" s="13"/>
      <c r="IJ240" s="13"/>
      <c r="IK240" s="13"/>
      <c r="IL240" s="13"/>
      <c r="IM240" s="13"/>
      <c r="IN240" s="13"/>
      <c r="IO240" s="13"/>
      <c r="IP240" s="13"/>
      <c r="IQ240" s="13"/>
      <c r="IR240" s="13"/>
      <c r="IS240" s="13"/>
      <c r="IT240" s="13"/>
      <c r="IU240" s="13"/>
      <c r="IV240" s="13"/>
      <c r="IW240" s="13"/>
      <c r="IX240" s="13"/>
      <c r="IY240" s="13"/>
      <c r="IZ240" s="13"/>
      <c r="JA240" s="13"/>
      <c r="JB240" s="13"/>
      <c r="JC240" s="13"/>
      <c r="JD240" s="13"/>
      <c r="JE240" s="13"/>
      <c r="JF240" s="13"/>
      <c r="JG240" s="13"/>
      <c r="JH240" s="13"/>
      <c r="JI240" s="13"/>
      <c r="JJ240" s="13"/>
      <c r="JK240" s="13"/>
      <c r="JL240" s="13"/>
      <c r="JM240" s="13"/>
      <c r="JN240" s="13"/>
      <c r="JO240" s="13"/>
      <c r="JP240" s="13"/>
      <c r="JQ240" s="13"/>
      <c r="JR240" s="13"/>
      <c r="JS240" s="13"/>
      <c r="JT240" s="13"/>
      <c r="JU240" s="13"/>
      <c r="JV240" s="13"/>
      <c r="JW240" s="13"/>
      <c r="JX240" s="13"/>
      <c r="JY240" s="13"/>
      <c r="JZ240" s="13"/>
      <c r="KA240" s="13"/>
      <c r="KB240" s="13"/>
      <c r="KC240" s="13"/>
      <c r="KD240" s="13"/>
      <c r="KE240" s="13"/>
      <c r="KF240" s="13"/>
      <c r="KG240" s="13"/>
      <c r="KH240" s="13"/>
      <c r="KI240" s="13"/>
      <c r="KJ240" s="13"/>
      <c r="KK240" s="13"/>
      <c r="KL240" s="13"/>
      <c r="KM240" s="13"/>
      <c r="KN240" s="13"/>
      <c r="KO240" s="13"/>
      <c r="KP240" s="13"/>
      <c r="KQ240" s="13"/>
      <c r="KR240" s="13"/>
      <c r="KS240" s="13"/>
      <c r="KT240" s="13"/>
      <c r="KU240" s="13"/>
      <c r="KV240" s="13"/>
      <c r="KW240" s="13"/>
      <c r="KX240" s="13"/>
      <c r="KY240" s="13"/>
      <c r="KZ240" s="13"/>
      <c r="LA240" s="13"/>
      <c r="LB240" s="13"/>
      <c r="LC240" s="13"/>
      <c r="LD240" s="13"/>
      <c r="LE240" s="13"/>
      <c r="LF240" s="13"/>
      <c r="LG240" s="13"/>
      <c r="LH240" s="13"/>
      <c r="LI240" s="13"/>
      <c r="LJ240" s="13"/>
      <c r="LK240" s="13"/>
      <c r="LL240" s="13"/>
      <c r="LM240" s="13"/>
      <c r="LN240" s="13"/>
      <c r="LO240" s="13"/>
      <c r="LP240" s="13"/>
      <c r="LQ240" s="13"/>
      <c r="LR240" s="13"/>
      <c r="LS240" s="13"/>
      <c r="LT240" s="13"/>
      <c r="LU240" s="13"/>
      <c r="LV240" s="13"/>
      <c r="LW240" s="13"/>
      <c r="LX240" s="13"/>
      <c r="LY240" s="13"/>
      <c r="LZ240" s="13"/>
      <c r="MA240" s="13"/>
      <c r="MB240" s="13"/>
      <c r="MC240" s="13"/>
      <c r="MD240" s="13"/>
      <c r="ME240" s="13"/>
      <c r="MF240" s="13"/>
      <c r="MG240" s="13"/>
      <c r="MH240" s="13"/>
      <c r="MI240" s="13"/>
      <c r="MJ240" s="13"/>
      <c r="MK240" s="13"/>
      <c r="ML240" s="13"/>
      <c r="MM240" s="13"/>
      <c r="MN240" s="13"/>
      <c r="MO240" s="13"/>
      <c r="MP240" s="13"/>
      <c r="MQ240" s="13"/>
      <c r="MR240" s="13"/>
      <c r="MS240" s="13"/>
      <c r="MT240" s="13"/>
      <c r="MU240" s="13"/>
      <c r="MV240" s="13"/>
      <c r="MW240" s="13"/>
      <c r="MX240" s="13"/>
      <c r="MY240" s="13"/>
      <c r="MZ240" s="13"/>
      <c r="NA240" s="13"/>
      <c r="NB240" s="13"/>
      <c r="NC240" s="13"/>
      <c r="ND240" s="13"/>
    </row>
    <row r="241" spans="1:368" s="238" customFormat="1" x14ac:dyDescent="0.25">
      <c r="A241" s="354"/>
      <c r="B241" s="354"/>
      <c r="C241" s="355"/>
      <c r="D241" s="354"/>
      <c r="E241" s="354"/>
      <c r="F241" s="354"/>
      <c r="G241" s="354"/>
      <c r="H241" s="354"/>
      <c r="I241" s="354"/>
      <c r="J241" s="354"/>
      <c r="K241" s="356"/>
      <c r="L241" s="356"/>
      <c r="M241" s="357"/>
      <c r="N241" s="357"/>
      <c r="O241" s="410"/>
      <c r="P241" s="361"/>
      <c r="Q241" s="359"/>
      <c r="R241" s="542"/>
      <c r="S241" s="409"/>
      <c r="T241" s="408"/>
      <c r="U241" s="532"/>
      <c r="V241" s="532"/>
      <c r="W241" s="532"/>
      <c r="X241" s="587"/>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c r="EG241" s="13"/>
      <c r="EH241" s="13"/>
      <c r="EI241" s="13"/>
      <c r="EJ241" s="13"/>
      <c r="EK241" s="13"/>
      <c r="EL241" s="13"/>
      <c r="EM241" s="13"/>
      <c r="EN241" s="13"/>
      <c r="EO241" s="13"/>
      <c r="EP241" s="13"/>
      <c r="EQ241" s="13"/>
      <c r="ER241" s="13"/>
      <c r="ES241" s="13"/>
      <c r="ET241" s="13"/>
      <c r="EU241" s="13"/>
      <c r="EV241" s="13"/>
      <c r="EW241" s="13"/>
      <c r="EX241" s="13"/>
      <c r="EY241" s="13"/>
      <c r="EZ241" s="13"/>
      <c r="FA241" s="13"/>
      <c r="FB241" s="13"/>
      <c r="FC241" s="13"/>
      <c r="FD241" s="13"/>
      <c r="FE241" s="13"/>
      <c r="FF241" s="13"/>
      <c r="FG241" s="13"/>
      <c r="FH241" s="13"/>
      <c r="FI241" s="13"/>
      <c r="FJ241" s="13"/>
      <c r="FK241" s="13"/>
      <c r="FL241" s="13"/>
      <c r="FM241" s="13"/>
      <c r="FN241" s="13"/>
      <c r="FO241" s="13"/>
      <c r="FP241" s="13"/>
      <c r="FQ241" s="13"/>
      <c r="FR241" s="13"/>
      <c r="FS241" s="13"/>
      <c r="FT241" s="13"/>
      <c r="FU241" s="13"/>
      <c r="FV241" s="13"/>
      <c r="FW241" s="13"/>
      <c r="FX241" s="13"/>
      <c r="FY241" s="13"/>
      <c r="FZ241" s="13"/>
      <c r="GA241" s="13"/>
      <c r="GB241" s="13"/>
      <c r="GC241" s="13"/>
      <c r="GD241" s="13"/>
      <c r="GE241" s="13"/>
      <c r="GF241" s="13"/>
      <c r="GG241" s="13"/>
      <c r="GH241" s="13"/>
      <c r="GI241" s="13"/>
      <c r="GJ241" s="13"/>
      <c r="GK241" s="13"/>
      <c r="GL241" s="13"/>
      <c r="GM241" s="13"/>
      <c r="GN241" s="13"/>
      <c r="GO241" s="13"/>
      <c r="GP241" s="13"/>
      <c r="GQ241" s="13"/>
      <c r="GR241" s="13"/>
      <c r="GS241" s="13"/>
      <c r="GT241" s="13"/>
      <c r="GU241" s="13"/>
      <c r="GV241" s="13"/>
      <c r="GW241" s="13"/>
      <c r="GX241" s="13"/>
      <c r="GY241" s="13"/>
      <c r="GZ241" s="13"/>
      <c r="HA241" s="13"/>
      <c r="HB241" s="13"/>
      <c r="HC241" s="13"/>
      <c r="HD241" s="13"/>
      <c r="HE241" s="13"/>
      <c r="HF241" s="13"/>
      <c r="HG241" s="13"/>
      <c r="HH241" s="13"/>
      <c r="HI241" s="13"/>
      <c r="HJ241" s="13"/>
      <c r="HK241" s="13"/>
      <c r="HL241" s="13"/>
      <c r="HM241" s="13"/>
      <c r="HN241" s="13"/>
      <c r="HO241" s="13"/>
      <c r="HP241" s="13"/>
      <c r="HQ241" s="13"/>
      <c r="HR241" s="13"/>
      <c r="HS241" s="13"/>
      <c r="HT241" s="13"/>
      <c r="HU241" s="13"/>
      <c r="HV241" s="13"/>
      <c r="HW241" s="13"/>
      <c r="HX241" s="13"/>
      <c r="HY241" s="13"/>
      <c r="HZ241" s="13"/>
      <c r="IA241" s="13"/>
      <c r="IB241" s="13"/>
      <c r="IC241" s="13"/>
      <c r="ID241" s="13"/>
      <c r="IE241" s="13"/>
      <c r="IF241" s="13"/>
      <c r="IG241" s="13"/>
      <c r="IH241" s="13"/>
      <c r="II241" s="13"/>
      <c r="IJ241" s="13"/>
      <c r="IK241" s="13"/>
      <c r="IL241" s="13"/>
      <c r="IM241" s="13"/>
      <c r="IN241" s="13"/>
      <c r="IO241" s="13"/>
      <c r="IP241" s="13"/>
      <c r="IQ241" s="13"/>
      <c r="IR241" s="13"/>
      <c r="IS241" s="13"/>
      <c r="IT241" s="13"/>
      <c r="IU241" s="13"/>
      <c r="IV241" s="13"/>
      <c r="IW241" s="13"/>
      <c r="IX241" s="13"/>
      <c r="IY241" s="13"/>
      <c r="IZ241" s="13"/>
      <c r="JA241" s="13"/>
      <c r="JB241" s="13"/>
      <c r="JC241" s="13"/>
      <c r="JD241" s="13"/>
      <c r="JE241" s="13"/>
      <c r="JF241" s="13"/>
      <c r="JG241" s="13"/>
      <c r="JH241" s="13"/>
      <c r="JI241" s="13"/>
      <c r="JJ241" s="13"/>
      <c r="JK241" s="13"/>
      <c r="JL241" s="13"/>
      <c r="JM241" s="13"/>
      <c r="JN241" s="13"/>
      <c r="JO241" s="13"/>
      <c r="JP241" s="13"/>
      <c r="JQ241" s="13"/>
      <c r="JR241" s="13"/>
      <c r="JS241" s="13"/>
      <c r="JT241" s="13"/>
      <c r="JU241" s="13"/>
      <c r="JV241" s="13"/>
      <c r="JW241" s="13"/>
      <c r="JX241" s="13"/>
      <c r="JY241" s="13"/>
      <c r="JZ241" s="13"/>
      <c r="KA241" s="13"/>
      <c r="KB241" s="13"/>
      <c r="KC241" s="13"/>
      <c r="KD241" s="13"/>
      <c r="KE241" s="13"/>
      <c r="KF241" s="13"/>
      <c r="KG241" s="13"/>
      <c r="KH241" s="13"/>
      <c r="KI241" s="13"/>
      <c r="KJ241" s="13"/>
      <c r="KK241" s="13"/>
      <c r="KL241" s="13"/>
      <c r="KM241" s="13"/>
      <c r="KN241" s="13"/>
      <c r="KO241" s="13"/>
      <c r="KP241" s="13"/>
      <c r="KQ241" s="13"/>
      <c r="KR241" s="13"/>
      <c r="KS241" s="13"/>
      <c r="KT241" s="13"/>
      <c r="KU241" s="13"/>
      <c r="KV241" s="13"/>
      <c r="KW241" s="13"/>
      <c r="KX241" s="13"/>
      <c r="KY241" s="13"/>
      <c r="KZ241" s="13"/>
      <c r="LA241" s="13"/>
      <c r="LB241" s="13"/>
      <c r="LC241" s="13"/>
      <c r="LD241" s="13"/>
      <c r="LE241" s="13"/>
      <c r="LF241" s="13"/>
      <c r="LG241" s="13"/>
      <c r="LH241" s="13"/>
      <c r="LI241" s="13"/>
      <c r="LJ241" s="13"/>
      <c r="LK241" s="13"/>
      <c r="LL241" s="13"/>
      <c r="LM241" s="13"/>
      <c r="LN241" s="13"/>
      <c r="LO241" s="13"/>
      <c r="LP241" s="13"/>
      <c r="LQ241" s="13"/>
      <c r="LR241" s="13"/>
      <c r="LS241" s="13"/>
      <c r="LT241" s="13"/>
      <c r="LU241" s="13"/>
      <c r="LV241" s="13"/>
      <c r="LW241" s="13"/>
      <c r="LX241" s="13"/>
      <c r="LY241" s="13"/>
      <c r="LZ241" s="13"/>
      <c r="MA241" s="13"/>
      <c r="MB241" s="13"/>
      <c r="MC241" s="13"/>
      <c r="MD241" s="13"/>
      <c r="ME241" s="13"/>
      <c r="MF241" s="13"/>
      <c r="MG241" s="13"/>
      <c r="MH241" s="13"/>
      <c r="MI241" s="13"/>
      <c r="MJ241" s="13"/>
      <c r="MK241" s="13"/>
      <c r="ML241" s="13"/>
      <c r="MM241" s="13"/>
      <c r="MN241" s="13"/>
      <c r="MO241" s="13"/>
      <c r="MP241" s="13"/>
      <c r="MQ241" s="13"/>
      <c r="MR241" s="13"/>
      <c r="MS241" s="13"/>
      <c r="MT241" s="13"/>
      <c r="MU241" s="13"/>
      <c r="MV241" s="13"/>
      <c r="MW241" s="13"/>
      <c r="MX241" s="13"/>
      <c r="MY241" s="13"/>
      <c r="MZ241" s="13"/>
      <c r="NA241" s="13"/>
      <c r="NB241" s="13"/>
      <c r="NC241" s="13"/>
      <c r="ND241" s="13"/>
    </row>
    <row r="242" spans="1:368" s="238" customFormat="1" x14ac:dyDescent="0.25">
      <c r="A242" s="571"/>
      <c r="B242" s="571"/>
      <c r="C242" s="572"/>
      <c r="D242" s="571"/>
      <c r="E242" s="571"/>
      <c r="F242" s="571"/>
      <c r="G242" s="571"/>
      <c r="H242" s="571"/>
      <c r="I242" s="571"/>
      <c r="J242" s="571"/>
      <c r="K242" s="573"/>
      <c r="L242" s="573"/>
      <c r="M242" s="574"/>
      <c r="N242" s="574"/>
      <c r="O242" s="410"/>
      <c r="P242" s="361"/>
      <c r="Q242" s="359"/>
      <c r="R242" s="542"/>
      <c r="S242" s="409"/>
      <c r="T242" s="408"/>
      <c r="U242" s="532"/>
      <c r="V242" s="532"/>
      <c r="W242" s="532"/>
      <c r="X242" s="587"/>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c r="EF242" s="13"/>
      <c r="EG242" s="13"/>
      <c r="EH242" s="13"/>
      <c r="EI242" s="13"/>
      <c r="EJ242" s="13"/>
      <c r="EK242" s="13"/>
      <c r="EL242" s="13"/>
      <c r="EM242" s="13"/>
      <c r="EN242" s="13"/>
      <c r="EO242" s="13"/>
      <c r="EP242" s="13"/>
      <c r="EQ242" s="13"/>
      <c r="ER242" s="13"/>
      <c r="ES242" s="13"/>
      <c r="ET242" s="13"/>
      <c r="EU242" s="13"/>
      <c r="EV242" s="13"/>
      <c r="EW242" s="13"/>
      <c r="EX242" s="13"/>
      <c r="EY242" s="13"/>
      <c r="EZ242" s="13"/>
      <c r="FA242" s="13"/>
      <c r="FB242" s="13"/>
      <c r="FC242" s="13"/>
      <c r="FD242" s="13"/>
      <c r="FE242" s="13"/>
      <c r="FF242" s="13"/>
      <c r="FG242" s="13"/>
      <c r="FH242" s="13"/>
      <c r="FI242" s="13"/>
      <c r="FJ242" s="13"/>
      <c r="FK242" s="13"/>
      <c r="FL242" s="13"/>
      <c r="FM242" s="13"/>
      <c r="FN242" s="13"/>
      <c r="FO242" s="13"/>
      <c r="FP242" s="13"/>
      <c r="FQ242" s="13"/>
      <c r="FR242" s="13"/>
      <c r="FS242" s="13"/>
      <c r="FT242" s="13"/>
      <c r="FU242" s="13"/>
      <c r="FV242" s="13"/>
      <c r="FW242" s="13"/>
      <c r="FX242" s="13"/>
      <c r="FY242" s="13"/>
      <c r="FZ242" s="13"/>
      <c r="GA242" s="13"/>
      <c r="GB242" s="13"/>
      <c r="GC242" s="13"/>
      <c r="GD242" s="13"/>
      <c r="GE242" s="13"/>
      <c r="GF242" s="13"/>
      <c r="GG242" s="13"/>
      <c r="GH242" s="13"/>
      <c r="GI242" s="13"/>
      <c r="GJ242" s="13"/>
      <c r="GK242" s="13"/>
      <c r="GL242" s="13"/>
      <c r="GM242" s="13"/>
      <c r="GN242" s="13"/>
      <c r="GO242" s="13"/>
      <c r="GP242" s="13"/>
      <c r="GQ242" s="13"/>
      <c r="GR242" s="13"/>
      <c r="GS242" s="13"/>
      <c r="GT242" s="13"/>
      <c r="GU242" s="13"/>
      <c r="GV242" s="13"/>
      <c r="GW242" s="13"/>
      <c r="GX242" s="13"/>
      <c r="GY242" s="13"/>
      <c r="GZ242" s="13"/>
      <c r="HA242" s="13"/>
      <c r="HB242" s="13"/>
      <c r="HC242" s="13"/>
      <c r="HD242" s="13"/>
      <c r="HE242" s="13"/>
      <c r="HF242" s="13"/>
      <c r="HG242" s="13"/>
      <c r="HH242" s="13"/>
      <c r="HI242" s="13"/>
      <c r="HJ242" s="13"/>
      <c r="HK242" s="13"/>
      <c r="HL242" s="13"/>
      <c r="HM242" s="13"/>
      <c r="HN242" s="13"/>
      <c r="HO242" s="13"/>
      <c r="HP242" s="13"/>
      <c r="HQ242" s="13"/>
      <c r="HR242" s="13"/>
      <c r="HS242" s="13"/>
      <c r="HT242" s="13"/>
      <c r="HU242" s="13"/>
      <c r="HV242" s="13"/>
      <c r="HW242" s="13"/>
      <c r="HX242" s="13"/>
      <c r="HY242" s="13"/>
      <c r="HZ242" s="13"/>
      <c r="IA242" s="13"/>
      <c r="IB242" s="13"/>
      <c r="IC242" s="13"/>
      <c r="ID242" s="13"/>
      <c r="IE242" s="13"/>
      <c r="IF242" s="13"/>
      <c r="IG242" s="13"/>
      <c r="IH242" s="13"/>
      <c r="II242" s="13"/>
      <c r="IJ242" s="13"/>
      <c r="IK242" s="13"/>
      <c r="IL242" s="13"/>
      <c r="IM242" s="13"/>
      <c r="IN242" s="13"/>
      <c r="IO242" s="13"/>
      <c r="IP242" s="13"/>
      <c r="IQ242" s="13"/>
      <c r="IR242" s="13"/>
      <c r="IS242" s="13"/>
      <c r="IT242" s="13"/>
      <c r="IU242" s="13"/>
      <c r="IV242" s="13"/>
      <c r="IW242" s="13"/>
      <c r="IX242" s="13"/>
      <c r="IY242" s="13"/>
      <c r="IZ242" s="13"/>
      <c r="JA242" s="13"/>
      <c r="JB242" s="13"/>
      <c r="JC242" s="13"/>
      <c r="JD242" s="13"/>
      <c r="JE242" s="13"/>
      <c r="JF242" s="13"/>
      <c r="JG242" s="13"/>
      <c r="JH242" s="13"/>
      <c r="JI242" s="13"/>
      <c r="JJ242" s="13"/>
      <c r="JK242" s="13"/>
      <c r="JL242" s="13"/>
      <c r="JM242" s="13"/>
      <c r="JN242" s="13"/>
      <c r="JO242" s="13"/>
      <c r="JP242" s="13"/>
      <c r="JQ242" s="13"/>
      <c r="JR242" s="13"/>
      <c r="JS242" s="13"/>
      <c r="JT242" s="13"/>
      <c r="JU242" s="13"/>
      <c r="JV242" s="13"/>
      <c r="JW242" s="13"/>
      <c r="JX242" s="13"/>
      <c r="JY242" s="13"/>
      <c r="JZ242" s="13"/>
      <c r="KA242" s="13"/>
      <c r="KB242" s="13"/>
      <c r="KC242" s="13"/>
      <c r="KD242" s="13"/>
      <c r="KE242" s="13"/>
      <c r="KF242" s="13"/>
      <c r="KG242" s="13"/>
      <c r="KH242" s="13"/>
      <c r="KI242" s="13"/>
      <c r="KJ242" s="13"/>
      <c r="KK242" s="13"/>
      <c r="KL242" s="13"/>
      <c r="KM242" s="13"/>
      <c r="KN242" s="13"/>
      <c r="KO242" s="13"/>
      <c r="KP242" s="13"/>
      <c r="KQ242" s="13"/>
      <c r="KR242" s="13"/>
      <c r="KS242" s="13"/>
      <c r="KT242" s="13"/>
      <c r="KU242" s="13"/>
      <c r="KV242" s="13"/>
      <c r="KW242" s="13"/>
      <c r="KX242" s="13"/>
      <c r="KY242" s="13"/>
      <c r="KZ242" s="13"/>
      <c r="LA242" s="13"/>
      <c r="LB242" s="13"/>
      <c r="LC242" s="13"/>
      <c r="LD242" s="13"/>
      <c r="LE242" s="13"/>
      <c r="LF242" s="13"/>
      <c r="LG242" s="13"/>
      <c r="LH242" s="13"/>
      <c r="LI242" s="13"/>
      <c r="LJ242" s="13"/>
      <c r="LK242" s="13"/>
      <c r="LL242" s="13"/>
      <c r="LM242" s="13"/>
      <c r="LN242" s="13"/>
      <c r="LO242" s="13"/>
      <c r="LP242" s="13"/>
      <c r="LQ242" s="13"/>
      <c r="LR242" s="13"/>
      <c r="LS242" s="13"/>
      <c r="LT242" s="13"/>
      <c r="LU242" s="13"/>
      <c r="LV242" s="13"/>
      <c r="LW242" s="13"/>
      <c r="LX242" s="13"/>
      <c r="LY242" s="13"/>
      <c r="LZ242" s="13"/>
      <c r="MA242" s="13"/>
      <c r="MB242" s="13"/>
      <c r="MC242" s="13"/>
      <c r="MD242" s="13"/>
      <c r="ME242" s="13"/>
      <c r="MF242" s="13"/>
      <c r="MG242" s="13"/>
      <c r="MH242" s="13"/>
      <c r="MI242" s="13"/>
      <c r="MJ242" s="13"/>
      <c r="MK242" s="13"/>
      <c r="ML242" s="13"/>
      <c r="MM242" s="13"/>
      <c r="MN242" s="13"/>
      <c r="MO242" s="13"/>
      <c r="MP242" s="13"/>
      <c r="MQ242" s="13"/>
      <c r="MR242" s="13"/>
      <c r="MS242" s="13"/>
      <c r="MT242" s="13"/>
      <c r="MU242" s="13"/>
      <c r="MV242" s="13"/>
      <c r="MW242" s="13"/>
      <c r="MX242" s="13"/>
      <c r="MY242" s="13"/>
      <c r="MZ242" s="13"/>
      <c r="NA242" s="13"/>
      <c r="NB242" s="13"/>
      <c r="NC242" s="13"/>
      <c r="ND242" s="13"/>
    </row>
    <row r="243" spans="1:368" s="238" customFormat="1" x14ac:dyDescent="0.25">
      <c r="A243" s="571"/>
      <c r="B243" s="575"/>
      <c r="C243" s="566"/>
      <c r="D243" s="568"/>
      <c r="E243" s="569"/>
      <c r="F243" s="576"/>
      <c r="G243" s="577"/>
      <c r="H243" s="578"/>
      <c r="I243" s="570"/>
      <c r="J243" s="570"/>
      <c r="K243" s="579"/>
      <c r="L243" s="580"/>
      <c r="M243" s="581"/>
      <c r="N243" s="582"/>
      <c r="O243" s="410"/>
      <c r="P243" s="361"/>
      <c r="Q243" s="359"/>
      <c r="R243" s="542"/>
      <c r="S243" s="409"/>
      <c r="T243" s="408"/>
      <c r="U243" s="532"/>
      <c r="V243" s="532"/>
      <c r="W243" s="532"/>
      <c r="X243" s="587"/>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c r="EG243" s="13"/>
      <c r="EH243" s="13"/>
      <c r="EI243" s="13"/>
      <c r="EJ243" s="13"/>
      <c r="EK243" s="13"/>
      <c r="EL243" s="13"/>
      <c r="EM243" s="13"/>
      <c r="EN243" s="13"/>
      <c r="EO243" s="13"/>
      <c r="EP243" s="13"/>
      <c r="EQ243" s="13"/>
      <c r="ER243" s="13"/>
      <c r="ES243" s="13"/>
      <c r="ET243" s="13"/>
      <c r="EU243" s="13"/>
      <c r="EV243" s="13"/>
      <c r="EW243" s="13"/>
      <c r="EX243" s="13"/>
      <c r="EY243" s="13"/>
      <c r="EZ243" s="13"/>
      <c r="FA243" s="13"/>
      <c r="FB243" s="13"/>
      <c r="FC243" s="13"/>
      <c r="FD243" s="13"/>
      <c r="FE243" s="13"/>
      <c r="FF243" s="13"/>
      <c r="FG243" s="13"/>
      <c r="FH243" s="13"/>
      <c r="FI243" s="13"/>
      <c r="FJ243" s="13"/>
      <c r="FK243" s="13"/>
      <c r="FL243" s="13"/>
      <c r="FM243" s="13"/>
      <c r="FN243" s="13"/>
      <c r="FO243" s="13"/>
      <c r="FP243" s="13"/>
      <c r="FQ243" s="13"/>
      <c r="FR243" s="13"/>
      <c r="FS243" s="13"/>
      <c r="FT243" s="13"/>
      <c r="FU243" s="13"/>
      <c r="FV243" s="13"/>
      <c r="FW243" s="13"/>
      <c r="FX243" s="13"/>
      <c r="FY243" s="13"/>
      <c r="FZ243" s="13"/>
      <c r="GA243" s="13"/>
      <c r="GB243" s="13"/>
      <c r="GC243" s="13"/>
      <c r="GD243" s="13"/>
      <c r="GE243" s="13"/>
      <c r="GF243" s="13"/>
      <c r="GG243" s="13"/>
      <c r="GH243" s="13"/>
      <c r="GI243" s="13"/>
      <c r="GJ243" s="13"/>
      <c r="GK243" s="13"/>
      <c r="GL243" s="13"/>
      <c r="GM243" s="13"/>
      <c r="GN243" s="13"/>
      <c r="GO243" s="13"/>
      <c r="GP243" s="13"/>
      <c r="GQ243" s="13"/>
      <c r="GR243" s="13"/>
      <c r="GS243" s="13"/>
      <c r="GT243" s="13"/>
      <c r="GU243" s="13"/>
      <c r="GV243" s="13"/>
      <c r="GW243" s="13"/>
      <c r="GX243" s="13"/>
      <c r="GY243" s="13"/>
      <c r="GZ243" s="13"/>
      <c r="HA243" s="13"/>
      <c r="HB243" s="13"/>
      <c r="HC243" s="13"/>
      <c r="HD243" s="13"/>
      <c r="HE243" s="13"/>
      <c r="HF243" s="13"/>
      <c r="HG243" s="13"/>
      <c r="HH243" s="13"/>
      <c r="HI243" s="13"/>
      <c r="HJ243" s="13"/>
      <c r="HK243" s="13"/>
      <c r="HL243" s="13"/>
      <c r="HM243" s="13"/>
      <c r="HN243" s="13"/>
      <c r="HO243" s="13"/>
      <c r="HP243" s="13"/>
      <c r="HQ243" s="13"/>
      <c r="HR243" s="13"/>
      <c r="HS243" s="13"/>
      <c r="HT243" s="13"/>
      <c r="HU243" s="13"/>
      <c r="HV243" s="13"/>
      <c r="HW243" s="13"/>
      <c r="HX243" s="13"/>
      <c r="HY243" s="13"/>
      <c r="HZ243" s="13"/>
      <c r="IA243" s="13"/>
      <c r="IB243" s="13"/>
      <c r="IC243" s="13"/>
      <c r="ID243" s="13"/>
      <c r="IE243" s="13"/>
      <c r="IF243" s="13"/>
      <c r="IG243" s="13"/>
      <c r="IH243" s="13"/>
      <c r="II243" s="13"/>
      <c r="IJ243" s="13"/>
      <c r="IK243" s="13"/>
      <c r="IL243" s="13"/>
      <c r="IM243" s="13"/>
      <c r="IN243" s="13"/>
      <c r="IO243" s="13"/>
      <c r="IP243" s="13"/>
      <c r="IQ243" s="13"/>
      <c r="IR243" s="13"/>
      <c r="IS243" s="13"/>
      <c r="IT243" s="13"/>
      <c r="IU243" s="13"/>
      <c r="IV243" s="13"/>
      <c r="IW243" s="13"/>
      <c r="IX243" s="13"/>
      <c r="IY243" s="13"/>
      <c r="IZ243" s="13"/>
      <c r="JA243" s="13"/>
      <c r="JB243" s="13"/>
      <c r="JC243" s="13"/>
      <c r="JD243" s="13"/>
      <c r="JE243" s="13"/>
      <c r="JF243" s="13"/>
      <c r="JG243" s="13"/>
      <c r="JH243" s="13"/>
      <c r="JI243" s="13"/>
      <c r="JJ243" s="13"/>
      <c r="JK243" s="13"/>
      <c r="JL243" s="13"/>
      <c r="JM243" s="13"/>
      <c r="JN243" s="13"/>
      <c r="JO243" s="13"/>
      <c r="JP243" s="13"/>
      <c r="JQ243" s="13"/>
      <c r="JR243" s="13"/>
      <c r="JS243" s="13"/>
      <c r="JT243" s="13"/>
      <c r="JU243" s="13"/>
      <c r="JV243" s="13"/>
      <c r="JW243" s="13"/>
      <c r="JX243" s="13"/>
      <c r="JY243" s="13"/>
      <c r="JZ243" s="13"/>
      <c r="KA243" s="13"/>
      <c r="KB243" s="13"/>
      <c r="KC243" s="13"/>
      <c r="KD243" s="13"/>
      <c r="KE243" s="13"/>
      <c r="KF243" s="13"/>
      <c r="KG243" s="13"/>
      <c r="KH243" s="13"/>
      <c r="KI243" s="13"/>
      <c r="KJ243" s="13"/>
      <c r="KK243" s="13"/>
      <c r="KL243" s="13"/>
      <c r="KM243" s="13"/>
      <c r="KN243" s="13"/>
      <c r="KO243" s="13"/>
      <c r="KP243" s="13"/>
      <c r="KQ243" s="13"/>
      <c r="KR243" s="13"/>
      <c r="KS243" s="13"/>
      <c r="KT243" s="13"/>
      <c r="KU243" s="13"/>
      <c r="KV243" s="13"/>
      <c r="KW243" s="13"/>
      <c r="KX243" s="13"/>
      <c r="KY243" s="13"/>
      <c r="KZ243" s="13"/>
      <c r="LA243" s="13"/>
      <c r="LB243" s="13"/>
      <c r="LC243" s="13"/>
      <c r="LD243" s="13"/>
      <c r="LE243" s="13"/>
      <c r="LF243" s="13"/>
      <c r="LG243" s="13"/>
      <c r="LH243" s="13"/>
      <c r="LI243" s="13"/>
      <c r="LJ243" s="13"/>
      <c r="LK243" s="13"/>
      <c r="LL243" s="13"/>
      <c r="LM243" s="13"/>
      <c r="LN243" s="13"/>
      <c r="LO243" s="13"/>
      <c r="LP243" s="13"/>
      <c r="LQ243" s="13"/>
      <c r="LR243" s="13"/>
      <c r="LS243" s="13"/>
      <c r="LT243" s="13"/>
      <c r="LU243" s="13"/>
      <c r="LV243" s="13"/>
      <c r="LW243" s="13"/>
      <c r="LX243" s="13"/>
      <c r="LY243" s="13"/>
      <c r="LZ243" s="13"/>
      <c r="MA243" s="13"/>
      <c r="MB243" s="13"/>
      <c r="MC243" s="13"/>
      <c r="MD243" s="13"/>
      <c r="ME243" s="13"/>
      <c r="MF243" s="13"/>
      <c r="MG243" s="13"/>
      <c r="MH243" s="13"/>
      <c r="MI243" s="13"/>
      <c r="MJ243" s="13"/>
      <c r="MK243" s="13"/>
      <c r="ML243" s="13"/>
      <c r="MM243" s="13"/>
      <c r="MN243" s="13"/>
      <c r="MO243" s="13"/>
      <c r="MP243" s="13"/>
      <c r="MQ243" s="13"/>
      <c r="MR243" s="13"/>
      <c r="MS243" s="13"/>
      <c r="MT243" s="13"/>
      <c r="MU243" s="13"/>
      <c r="MV243" s="13"/>
      <c r="MW243" s="13"/>
      <c r="MX243" s="13"/>
      <c r="MY243" s="13"/>
      <c r="MZ243" s="13"/>
      <c r="NA243" s="13"/>
      <c r="NB243" s="13"/>
      <c r="NC243" s="13"/>
      <c r="ND243" s="13"/>
    </row>
    <row r="244" spans="1:368" s="238" customFormat="1" x14ac:dyDescent="0.25">
      <c r="A244" s="571"/>
      <c r="B244" s="571"/>
      <c r="C244" s="572"/>
      <c r="D244" s="571"/>
      <c r="E244" s="571"/>
      <c r="F244" s="571"/>
      <c r="G244" s="571"/>
      <c r="H244" s="571"/>
      <c r="I244" s="571"/>
      <c r="J244" s="571"/>
      <c r="K244" s="573"/>
      <c r="L244" s="573"/>
      <c r="M244" s="574"/>
      <c r="N244" s="574"/>
      <c r="O244" s="410"/>
      <c r="P244" s="361"/>
      <c r="Q244" s="359"/>
      <c r="R244" s="542"/>
      <c r="S244" s="409"/>
      <c r="T244" s="408"/>
      <c r="U244" s="532"/>
      <c r="V244" s="532"/>
      <c r="W244" s="532"/>
      <c r="X244" s="587"/>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c r="EG244" s="13"/>
      <c r="EH244" s="13"/>
      <c r="EI244" s="13"/>
      <c r="EJ244" s="13"/>
      <c r="EK244" s="13"/>
      <c r="EL244" s="13"/>
      <c r="EM244" s="13"/>
      <c r="EN244" s="13"/>
      <c r="EO244" s="13"/>
      <c r="EP244" s="13"/>
      <c r="EQ244" s="13"/>
      <c r="ER244" s="13"/>
      <c r="ES244" s="13"/>
      <c r="ET244" s="13"/>
      <c r="EU244" s="13"/>
      <c r="EV244" s="13"/>
      <c r="EW244" s="13"/>
      <c r="EX244" s="13"/>
      <c r="EY244" s="13"/>
      <c r="EZ244" s="13"/>
      <c r="FA244" s="13"/>
      <c r="FB244" s="13"/>
      <c r="FC244" s="13"/>
      <c r="FD244" s="13"/>
      <c r="FE244" s="13"/>
      <c r="FF244" s="13"/>
      <c r="FG244" s="13"/>
      <c r="FH244" s="13"/>
      <c r="FI244" s="13"/>
      <c r="FJ244" s="13"/>
      <c r="FK244" s="13"/>
      <c r="FL244" s="13"/>
      <c r="FM244" s="13"/>
      <c r="FN244" s="13"/>
      <c r="FO244" s="13"/>
      <c r="FP244" s="13"/>
      <c r="FQ244" s="13"/>
      <c r="FR244" s="13"/>
      <c r="FS244" s="13"/>
      <c r="FT244" s="13"/>
      <c r="FU244" s="13"/>
      <c r="FV244" s="13"/>
      <c r="FW244" s="13"/>
      <c r="FX244" s="13"/>
      <c r="FY244" s="13"/>
      <c r="FZ244" s="13"/>
      <c r="GA244" s="13"/>
      <c r="GB244" s="13"/>
      <c r="GC244" s="13"/>
      <c r="GD244" s="13"/>
      <c r="GE244" s="13"/>
      <c r="GF244" s="13"/>
      <c r="GG244" s="13"/>
      <c r="GH244" s="13"/>
      <c r="GI244" s="13"/>
      <c r="GJ244" s="13"/>
      <c r="GK244" s="13"/>
      <c r="GL244" s="13"/>
      <c r="GM244" s="13"/>
      <c r="GN244" s="13"/>
      <c r="GO244" s="13"/>
      <c r="GP244" s="13"/>
      <c r="GQ244" s="13"/>
      <c r="GR244" s="13"/>
      <c r="GS244" s="13"/>
      <c r="GT244" s="13"/>
      <c r="GU244" s="13"/>
      <c r="GV244" s="13"/>
      <c r="GW244" s="13"/>
      <c r="GX244" s="13"/>
      <c r="GY244" s="13"/>
      <c r="GZ244" s="13"/>
      <c r="HA244" s="13"/>
      <c r="HB244" s="13"/>
      <c r="HC244" s="13"/>
      <c r="HD244" s="13"/>
      <c r="HE244" s="13"/>
      <c r="HF244" s="13"/>
      <c r="HG244" s="13"/>
      <c r="HH244" s="13"/>
      <c r="HI244" s="13"/>
      <c r="HJ244" s="13"/>
      <c r="HK244" s="13"/>
      <c r="HL244" s="13"/>
      <c r="HM244" s="13"/>
      <c r="HN244" s="13"/>
      <c r="HO244" s="13"/>
      <c r="HP244" s="13"/>
      <c r="HQ244" s="13"/>
      <c r="HR244" s="13"/>
      <c r="HS244" s="13"/>
      <c r="HT244" s="13"/>
      <c r="HU244" s="13"/>
      <c r="HV244" s="13"/>
      <c r="HW244" s="13"/>
      <c r="HX244" s="13"/>
      <c r="HY244" s="13"/>
      <c r="HZ244" s="13"/>
      <c r="IA244" s="13"/>
      <c r="IB244" s="13"/>
      <c r="IC244" s="13"/>
      <c r="ID244" s="13"/>
      <c r="IE244" s="13"/>
      <c r="IF244" s="13"/>
      <c r="IG244" s="13"/>
      <c r="IH244" s="13"/>
      <c r="II244" s="13"/>
      <c r="IJ244" s="13"/>
      <c r="IK244" s="13"/>
      <c r="IL244" s="13"/>
      <c r="IM244" s="13"/>
      <c r="IN244" s="13"/>
      <c r="IO244" s="13"/>
      <c r="IP244" s="13"/>
      <c r="IQ244" s="13"/>
      <c r="IR244" s="13"/>
      <c r="IS244" s="13"/>
      <c r="IT244" s="13"/>
      <c r="IU244" s="13"/>
      <c r="IV244" s="13"/>
      <c r="IW244" s="13"/>
      <c r="IX244" s="13"/>
      <c r="IY244" s="13"/>
      <c r="IZ244" s="13"/>
      <c r="JA244" s="13"/>
      <c r="JB244" s="13"/>
      <c r="JC244" s="13"/>
      <c r="JD244" s="13"/>
      <c r="JE244" s="13"/>
      <c r="JF244" s="13"/>
      <c r="JG244" s="13"/>
      <c r="JH244" s="13"/>
      <c r="JI244" s="13"/>
      <c r="JJ244" s="13"/>
      <c r="JK244" s="13"/>
      <c r="JL244" s="13"/>
      <c r="JM244" s="13"/>
      <c r="JN244" s="13"/>
      <c r="JO244" s="13"/>
      <c r="JP244" s="13"/>
      <c r="JQ244" s="13"/>
      <c r="JR244" s="13"/>
      <c r="JS244" s="13"/>
      <c r="JT244" s="13"/>
      <c r="JU244" s="13"/>
      <c r="JV244" s="13"/>
      <c r="JW244" s="13"/>
      <c r="JX244" s="13"/>
      <c r="JY244" s="13"/>
      <c r="JZ244" s="13"/>
      <c r="KA244" s="13"/>
      <c r="KB244" s="13"/>
      <c r="KC244" s="13"/>
      <c r="KD244" s="13"/>
      <c r="KE244" s="13"/>
      <c r="KF244" s="13"/>
      <c r="KG244" s="13"/>
      <c r="KH244" s="13"/>
      <c r="KI244" s="13"/>
      <c r="KJ244" s="13"/>
      <c r="KK244" s="13"/>
      <c r="KL244" s="13"/>
      <c r="KM244" s="13"/>
      <c r="KN244" s="13"/>
      <c r="KO244" s="13"/>
      <c r="KP244" s="13"/>
      <c r="KQ244" s="13"/>
      <c r="KR244" s="13"/>
      <c r="KS244" s="13"/>
      <c r="KT244" s="13"/>
      <c r="KU244" s="13"/>
      <c r="KV244" s="13"/>
      <c r="KW244" s="13"/>
      <c r="KX244" s="13"/>
      <c r="KY244" s="13"/>
      <c r="KZ244" s="13"/>
      <c r="LA244" s="13"/>
      <c r="LB244" s="13"/>
      <c r="LC244" s="13"/>
      <c r="LD244" s="13"/>
      <c r="LE244" s="13"/>
      <c r="LF244" s="13"/>
      <c r="LG244" s="13"/>
      <c r="LH244" s="13"/>
      <c r="LI244" s="13"/>
      <c r="LJ244" s="13"/>
      <c r="LK244" s="13"/>
      <c r="LL244" s="13"/>
      <c r="LM244" s="13"/>
      <c r="LN244" s="13"/>
      <c r="LO244" s="13"/>
      <c r="LP244" s="13"/>
      <c r="LQ244" s="13"/>
      <c r="LR244" s="13"/>
      <c r="LS244" s="13"/>
      <c r="LT244" s="13"/>
      <c r="LU244" s="13"/>
      <c r="LV244" s="13"/>
      <c r="LW244" s="13"/>
      <c r="LX244" s="13"/>
      <c r="LY244" s="13"/>
      <c r="LZ244" s="13"/>
      <c r="MA244" s="13"/>
      <c r="MB244" s="13"/>
      <c r="MC244" s="13"/>
      <c r="MD244" s="13"/>
      <c r="ME244" s="13"/>
      <c r="MF244" s="13"/>
      <c r="MG244" s="13"/>
      <c r="MH244" s="13"/>
      <c r="MI244" s="13"/>
      <c r="MJ244" s="13"/>
      <c r="MK244" s="13"/>
      <c r="ML244" s="13"/>
      <c r="MM244" s="13"/>
      <c r="MN244" s="13"/>
      <c r="MO244" s="13"/>
      <c r="MP244" s="13"/>
      <c r="MQ244" s="13"/>
      <c r="MR244" s="13"/>
      <c r="MS244" s="13"/>
      <c r="MT244" s="13"/>
      <c r="MU244" s="13"/>
      <c r="MV244" s="13"/>
      <c r="MW244" s="13"/>
      <c r="MX244" s="13"/>
      <c r="MY244" s="13"/>
      <c r="MZ244" s="13"/>
      <c r="NA244" s="13"/>
      <c r="NB244" s="13"/>
      <c r="NC244" s="13"/>
      <c r="ND244" s="13"/>
    </row>
    <row r="245" spans="1:368" s="238" customFormat="1" x14ac:dyDescent="0.25">
      <c r="A245" s="354"/>
      <c r="B245" s="354"/>
      <c r="C245" s="355"/>
      <c r="D245" s="354"/>
      <c r="E245" s="354"/>
      <c r="F245" s="354"/>
      <c r="G245" s="354"/>
      <c r="H245" s="354"/>
      <c r="I245" s="354"/>
      <c r="J245" s="354"/>
      <c r="K245" s="356"/>
      <c r="L245" s="356"/>
      <c r="M245" s="357"/>
      <c r="N245" s="357"/>
      <c r="O245" s="410"/>
      <c r="P245" s="361"/>
      <c r="Q245" s="359"/>
      <c r="R245" s="542"/>
      <c r="S245" s="409"/>
      <c r="T245" s="408"/>
      <c r="U245" s="532"/>
      <c r="V245" s="532"/>
      <c r="W245" s="532"/>
      <c r="X245" s="587"/>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c r="EF245" s="13"/>
      <c r="EG245" s="13"/>
      <c r="EH245" s="13"/>
      <c r="EI245" s="13"/>
      <c r="EJ245" s="13"/>
      <c r="EK245" s="13"/>
      <c r="EL245" s="13"/>
      <c r="EM245" s="13"/>
      <c r="EN245" s="13"/>
      <c r="EO245" s="13"/>
      <c r="EP245" s="13"/>
      <c r="EQ245" s="13"/>
      <c r="ER245" s="13"/>
      <c r="ES245" s="13"/>
      <c r="ET245" s="13"/>
      <c r="EU245" s="13"/>
      <c r="EV245" s="13"/>
      <c r="EW245" s="13"/>
      <c r="EX245" s="13"/>
      <c r="EY245" s="13"/>
      <c r="EZ245" s="13"/>
      <c r="FA245" s="13"/>
      <c r="FB245" s="13"/>
      <c r="FC245" s="13"/>
      <c r="FD245" s="13"/>
      <c r="FE245" s="13"/>
      <c r="FF245" s="13"/>
      <c r="FG245" s="13"/>
      <c r="FH245" s="13"/>
      <c r="FI245" s="13"/>
      <c r="FJ245" s="13"/>
      <c r="FK245" s="13"/>
      <c r="FL245" s="13"/>
      <c r="FM245" s="13"/>
      <c r="FN245" s="13"/>
      <c r="FO245" s="13"/>
      <c r="FP245" s="13"/>
      <c r="FQ245" s="13"/>
      <c r="FR245" s="13"/>
      <c r="FS245" s="13"/>
      <c r="FT245" s="13"/>
      <c r="FU245" s="13"/>
      <c r="FV245" s="13"/>
      <c r="FW245" s="13"/>
      <c r="FX245" s="13"/>
      <c r="FY245" s="13"/>
      <c r="FZ245" s="13"/>
      <c r="GA245" s="13"/>
      <c r="GB245" s="13"/>
      <c r="GC245" s="13"/>
      <c r="GD245" s="13"/>
      <c r="GE245" s="13"/>
      <c r="GF245" s="13"/>
      <c r="GG245" s="13"/>
      <c r="GH245" s="13"/>
      <c r="GI245" s="13"/>
      <c r="GJ245" s="13"/>
      <c r="GK245" s="13"/>
      <c r="GL245" s="13"/>
      <c r="GM245" s="13"/>
      <c r="GN245" s="13"/>
      <c r="GO245" s="13"/>
      <c r="GP245" s="13"/>
      <c r="GQ245" s="13"/>
      <c r="GR245" s="13"/>
      <c r="GS245" s="13"/>
      <c r="GT245" s="13"/>
      <c r="GU245" s="13"/>
      <c r="GV245" s="13"/>
      <c r="GW245" s="13"/>
      <c r="GX245" s="13"/>
      <c r="GY245" s="13"/>
      <c r="GZ245" s="13"/>
      <c r="HA245" s="13"/>
      <c r="HB245" s="13"/>
      <c r="HC245" s="13"/>
      <c r="HD245" s="13"/>
      <c r="HE245" s="13"/>
      <c r="HF245" s="13"/>
      <c r="HG245" s="13"/>
      <c r="HH245" s="13"/>
      <c r="HI245" s="13"/>
      <c r="HJ245" s="13"/>
      <c r="HK245" s="13"/>
      <c r="HL245" s="13"/>
      <c r="HM245" s="13"/>
      <c r="HN245" s="13"/>
      <c r="HO245" s="13"/>
      <c r="HP245" s="13"/>
      <c r="HQ245" s="13"/>
      <c r="HR245" s="13"/>
      <c r="HS245" s="13"/>
      <c r="HT245" s="13"/>
      <c r="HU245" s="13"/>
      <c r="HV245" s="13"/>
      <c r="HW245" s="13"/>
      <c r="HX245" s="13"/>
      <c r="HY245" s="13"/>
      <c r="HZ245" s="13"/>
      <c r="IA245" s="13"/>
      <c r="IB245" s="13"/>
      <c r="IC245" s="13"/>
      <c r="ID245" s="13"/>
      <c r="IE245" s="13"/>
      <c r="IF245" s="13"/>
      <c r="IG245" s="13"/>
      <c r="IH245" s="13"/>
      <c r="II245" s="13"/>
      <c r="IJ245" s="13"/>
      <c r="IK245" s="13"/>
      <c r="IL245" s="13"/>
      <c r="IM245" s="13"/>
      <c r="IN245" s="13"/>
      <c r="IO245" s="13"/>
      <c r="IP245" s="13"/>
      <c r="IQ245" s="13"/>
      <c r="IR245" s="13"/>
      <c r="IS245" s="13"/>
      <c r="IT245" s="13"/>
      <c r="IU245" s="13"/>
      <c r="IV245" s="13"/>
      <c r="IW245" s="13"/>
      <c r="IX245" s="13"/>
      <c r="IY245" s="13"/>
      <c r="IZ245" s="13"/>
      <c r="JA245" s="13"/>
      <c r="JB245" s="13"/>
      <c r="JC245" s="13"/>
      <c r="JD245" s="13"/>
      <c r="JE245" s="13"/>
      <c r="JF245" s="13"/>
      <c r="JG245" s="13"/>
      <c r="JH245" s="13"/>
      <c r="JI245" s="13"/>
      <c r="JJ245" s="13"/>
      <c r="JK245" s="13"/>
      <c r="JL245" s="13"/>
      <c r="JM245" s="13"/>
      <c r="JN245" s="13"/>
      <c r="JO245" s="13"/>
      <c r="JP245" s="13"/>
      <c r="JQ245" s="13"/>
      <c r="JR245" s="13"/>
      <c r="JS245" s="13"/>
      <c r="JT245" s="13"/>
      <c r="JU245" s="13"/>
      <c r="JV245" s="13"/>
      <c r="JW245" s="13"/>
      <c r="JX245" s="13"/>
      <c r="JY245" s="13"/>
      <c r="JZ245" s="13"/>
      <c r="KA245" s="13"/>
      <c r="KB245" s="13"/>
      <c r="KC245" s="13"/>
      <c r="KD245" s="13"/>
      <c r="KE245" s="13"/>
      <c r="KF245" s="13"/>
      <c r="KG245" s="13"/>
      <c r="KH245" s="13"/>
      <c r="KI245" s="13"/>
      <c r="KJ245" s="13"/>
      <c r="KK245" s="13"/>
      <c r="KL245" s="13"/>
      <c r="KM245" s="13"/>
      <c r="KN245" s="13"/>
      <c r="KO245" s="13"/>
      <c r="KP245" s="13"/>
      <c r="KQ245" s="13"/>
      <c r="KR245" s="13"/>
      <c r="KS245" s="13"/>
      <c r="KT245" s="13"/>
      <c r="KU245" s="13"/>
      <c r="KV245" s="13"/>
      <c r="KW245" s="13"/>
      <c r="KX245" s="13"/>
      <c r="KY245" s="13"/>
      <c r="KZ245" s="13"/>
      <c r="LA245" s="13"/>
      <c r="LB245" s="13"/>
      <c r="LC245" s="13"/>
      <c r="LD245" s="13"/>
      <c r="LE245" s="13"/>
      <c r="LF245" s="13"/>
      <c r="LG245" s="13"/>
      <c r="LH245" s="13"/>
      <c r="LI245" s="13"/>
      <c r="LJ245" s="13"/>
      <c r="LK245" s="13"/>
      <c r="LL245" s="13"/>
      <c r="LM245" s="13"/>
      <c r="LN245" s="13"/>
      <c r="LO245" s="13"/>
      <c r="LP245" s="13"/>
      <c r="LQ245" s="13"/>
      <c r="LR245" s="13"/>
      <c r="LS245" s="13"/>
      <c r="LT245" s="13"/>
      <c r="LU245" s="13"/>
      <c r="LV245" s="13"/>
      <c r="LW245" s="13"/>
      <c r="LX245" s="13"/>
      <c r="LY245" s="13"/>
      <c r="LZ245" s="13"/>
      <c r="MA245" s="13"/>
      <c r="MB245" s="13"/>
      <c r="MC245" s="13"/>
      <c r="MD245" s="13"/>
      <c r="ME245" s="13"/>
      <c r="MF245" s="13"/>
      <c r="MG245" s="13"/>
      <c r="MH245" s="13"/>
      <c r="MI245" s="13"/>
      <c r="MJ245" s="13"/>
      <c r="MK245" s="13"/>
      <c r="ML245" s="13"/>
      <c r="MM245" s="13"/>
      <c r="MN245" s="13"/>
      <c r="MO245" s="13"/>
      <c r="MP245" s="13"/>
      <c r="MQ245" s="13"/>
      <c r="MR245" s="13"/>
      <c r="MS245" s="13"/>
      <c r="MT245" s="13"/>
      <c r="MU245" s="13"/>
      <c r="MV245" s="13"/>
      <c r="MW245" s="13"/>
      <c r="MX245" s="13"/>
      <c r="MY245" s="13"/>
      <c r="MZ245" s="13"/>
      <c r="NA245" s="13"/>
      <c r="NB245" s="13"/>
      <c r="NC245" s="13"/>
      <c r="ND245" s="13"/>
    </row>
    <row r="246" spans="1:368" s="238" customFormat="1" x14ac:dyDescent="0.25">
      <c r="A246" s="354"/>
      <c r="B246" s="354"/>
      <c r="C246" s="355"/>
      <c r="D246" s="354"/>
      <c r="E246" s="354"/>
      <c r="F246" s="354"/>
      <c r="G246" s="354"/>
      <c r="H246" s="354"/>
      <c r="I246" s="354"/>
      <c r="J246" s="354"/>
      <c r="K246" s="356"/>
      <c r="L246" s="356"/>
      <c r="M246" s="357"/>
      <c r="N246" s="357"/>
      <c r="O246" s="410"/>
      <c r="P246" s="361"/>
      <c r="Q246" s="359"/>
      <c r="R246" s="542"/>
      <c r="S246" s="409"/>
      <c r="T246" s="408"/>
      <c r="U246" s="532"/>
      <c r="V246" s="532"/>
      <c r="W246" s="532"/>
      <c r="X246" s="587"/>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c r="EN246" s="13"/>
      <c r="EO246" s="13"/>
      <c r="EP246" s="13"/>
      <c r="EQ246" s="13"/>
      <c r="ER246" s="13"/>
      <c r="ES246" s="13"/>
      <c r="ET246" s="13"/>
      <c r="EU246" s="13"/>
      <c r="EV246" s="13"/>
      <c r="EW246" s="13"/>
      <c r="EX246" s="13"/>
      <c r="EY246" s="13"/>
      <c r="EZ246" s="13"/>
      <c r="FA246" s="13"/>
      <c r="FB246" s="13"/>
      <c r="FC246" s="13"/>
      <c r="FD246" s="13"/>
      <c r="FE246" s="13"/>
      <c r="FF246" s="13"/>
      <c r="FG246" s="13"/>
      <c r="FH246" s="13"/>
      <c r="FI246" s="13"/>
      <c r="FJ246" s="13"/>
      <c r="FK246" s="13"/>
      <c r="FL246" s="13"/>
      <c r="FM246" s="13"/>
      <c r="FN246" s="13"/>
      <c r="FO246" s="13"/>
      <c r="FP246" s="13"/>
      <c r="FQ246" s="13"/>
      <c r="FR246" s="13"/>
      <c r="FS246" s="13"/>
      <c r="FT246" s="13"/>
      <c r="FU246" s="13"/>
      <c r="FV246" s="13"/>
      <c r="FW246" s="13"/>
      <c r="FX246" s="13"/>
      <c r="FY246" s="13"/>
      <c r="FZ246" s="13"/>
      <c r="GA246" s="13"/>
      <c r="GB246" s="13"/>
      <c r="GC246" s="13"/>
      <c r="GD246" s="13"/>
      <c r="GE246" s="13"/>
      <c r="GF246" s="13"/>
      <c r="GG246" s="13"/>
      <c r="GH246" s="13"/>
      <c r="GI246" s="13"/>
      <c r="GJ246" s="13"/>
      <c r="GK246" s="13"/>
      <c r="GL246" s="13"/>
      <c r="GM246" s="13"/>
      <c r="GN246" s="13"/>
      <c r="GO246" s="13"/>
      <c r="GP246" s="13"/>
      <c r="GQ246" s="13"/>
      <c r="GR246" s="13"/>
      <c r="GS246" s="13"/>
      <c r="GT246" s="13"/>
      <c r="GU246" s="13"/>
      <c r="GV246" s="13"/>
      <c r="GW246" s="13"/>
      <c r="GX246" s="13"/>
      <c r="GY246" s="13"/>
      <c r="GZ246" s="13"/>
      <c r="HA246" s="13"/>
      <c r="HB246" s="13"/>
      <c r="HC246" s="13"/>
      <c r="HD246" s="13"/>
      <c r="HE246" s="13"/>
      <c r="HF246" s="13"/>
      <c r="HG246" s="13"/>
      <c r="HH246" s="13"/>
      <c r="HI246" s="13"/>
      <c r="HJ246" s="13"/>
      <c r="HK246" s="13"/>
      <c r="HL246" s="13"/>
      <c r="HM246" s="13"/>
      <c r="HN246" s="13"/>
      <c r="HO246" s="13"/>
      <c r="HP246" s="13"/>
      <c r="HQ246" s="13"/>
      <c r="HR246" s="13"/>
      <c r="HS246" s="13"/>
      <c r="HT246" s="13"/>
      <c r="HU246" s="13"/>
      <c r="HV246" s="13"/>
      <c r="HW246" s="13"/>
      <c r="HX246" s="13"/>
      <c r="HY246" s="13"/>
      <c r="HZ246" s="13"/>
      <c r="IA246" s="13"/>
      <c r="IB246" s="13"/>
      <c r="IC246" s="13"/>
      <c r="ID246" s="13"/>
      <c r="IE246" s="13"/>
      <c r="IF246" s="13"/>
      <c r="IG246" s="13"/>
      <c r="IH246" s="13"/>
      <c r="II246" s="13"/>
      <c r="IJ246" s="13"/>
      <c r="IK246" s="13"/>
      <c r="IL246" s="13"/>
      <c r="IM246" s="13"/>
      <c r="IN246" s="13"/>
      <c r="IO246" s="13"/>
      <c r="IP246" s="13"/>
      <c r="IQ246" s="13"/>
      <c r="IR246" s="13"/>
      <c r="IS246" s="13"/>
      <c r="IT246" s="13"/>
      <c r="IU246" s="13"/>
      <c r="IV246" s="13"/>
      <c r="IW246" s="13"/>
      <c r="IX246" s="13"/>
      <c r="IY246" s="13"/>
      <c r="IZ246" s="13"/>
      <c r="JA246" s="13"/>
      <c r="JB246" s="13"/>
      <c r="JC246" s="13"/>
      <c r="JD246" s="13"/>
      <c r="JE246" s="13"/>
      <c r="JF246" s="13"/>
      <c r="JG246" s="13"/>
      <c r="JH246" s="13"/>
      <c r="JI246" s="13"/>
      <c r="JJ246" s="13"/>
      <c r="JK246" s="13"/>
      <c r="JL246" s="13"/>
      <c r="JM246" s="13"/>
      <c r="JN246" s="13"/>
      <c r="JO246" s="13"/>
      <c r="JP246" s="13"/>
      <c r="JQ246" s="13"/>
      <c r="JR246" s="13"/>
      <c r="JS246" s="13"/>
      <c r="JT246" s="13"/>
      <c r="JU246" s="13"/>
      <c r="JV246" s="13"/>
      <c r="JW246" s="13"/>
      <c r="JX246" s="13"/>
      <c r="JY246" s="13"/>
      <c r="JZ246" s="13"/>
      <c r="KA246" s="13"/>
      <c r="KB246" s="13"/>
      <c r="KC246" s="13"/>
      <c r="KD246" s="13"/>
      <c r="KE246" s="13"/>
      <c r="KF246" s="13"/>
      <c r="KG246" s="13"/>
      <c r="KH246" s="13"/>
      <c r="KI246" s="13"/>
      <c r="KJ246" s="13"/>
      <c r="KK246" s="13"/>
      <c r="KL246" s="13"/>
      <c r="KM246" s="13"/>
      <c r="KN246" s="13"/>
      <c r="KO246" s="13"/>
      <c r="KP246" s="13"/>
      <c r="KQ246" s="13"/>
      <c r="KR246" s="13"/>
      <c r="KS246" s="13"/>
      <c r="KT246" s="13"/>
      <c r="KU246" s="13"/>
      <c r="KV246" s="13"/>
      <c r="KW246" s="13"/>
      <c r="KX246" s="13"/>
      <c r="KY246" s="13"/>
      <c r="KZ246" s="13"/>
      <c r="LA246" s="13"/>
      <c r="LB246" s="13"/>
      <c r="LC246" s="13"/>
      <c r="LD246" s="13"/>
      <c r="LE246" s="13"/>
      <c r="LF246" s="13"/>
      <c r="LG246" s="13"/>
      <c r="LH246" s="13"/>
      <c r="LI246" s="13"/>
      <c r="LJ246" s="13"/>
      <c r="LK246" s="13"/>
      <c r="LL246" s="13"/>
      <c r="LM246" s="13"/>
      <c r="LN246" s="13"/>
      <c r="LO246" s="13"/>
      <c r="LP246" s="13"/>
      <c r="LQ246" s="13"/>
      <c r="LR246" s="13"/>
      <c r="LS246" s="13"/>
      <c r="LT246" s="13"/>
      <c r="LU246" s="13"/>
      <c r="LV246" s="13"/>
      <c r="LW246" s="13"/>
      <c r="LX246" s="13"/>
      <c r="LY246" s="13"/>
      <c r="LZ246" s="13"/>
      <c r="MA246" s="13"/>
      <c r="MB246" s="13"/>
      <c r="MC246" s="13"/>
      <c r="MD246" s="13"/>
      <c r="ME246" s="13"/>
      <c r="MF246" s="13"/>
      <c r="MG246" s="13"/>
      <c r="MH246" s="13"/>
      <c r="MI246" s="13"/>
      <c r="MJ246" s="13"/>
      <c r="MK246" s="13"/>
      <c r="ML246" s="13"/>
      <c r="MM246" s="13"/>
      <c r="MN246" s="13"/>
      <c r="MO246" s="13"/>
      <c r="MP246" s="13"/>
      <c r="MQ246" s="13"/>
      <c r="MR246" s="13"/>
      <c r="MS246" s="13"/>
      <c r="MT246" s="13"/>
      <c r="MU246" s="13"/>
      <c r="MV246" s="13"/>
      <c r="MW246" s="13"/>
      <c r="MX246" s="13"/>
      <c r="MY246" s="13"/>
      <c r="MZ246" s="13"/>
      <c r="NA246" s="13"/>
      <c r="NB246" s="13"/>
      <c r="NC246" s="13"/>
      <c r="ND246" s="13"/>
    </row>
    <row r="247" spans="1:368" s="238" customFormat="1" x14ac:dyDescent="0.25">
      <c r="A247" s="354"/>
      <c r="B247" s="354"/>
      <c r="C247" s="355"/>
      <c r="D247" s="354"/>
      <c r="E247" s="354"/>
      <c r="F247" s="354"/>
      <c r="G247" s="354"/>
      <c r="H247" s="354"/>
      <c r="I247" s="354"/>
      <c r="J247" s="354"/>
      <c r="K247" s="356"/>
      <c r="L247" s="356"/>
      <c r="M247" s="357"/>
      <c r="N247" s="357"/>
      <c r="O247" s="410"/>
      <c r="P247" s="361"/>
      <c r="Q247" s="359"/>
      <c r="R247" s="542"/>
      <c r="S247" s="409"/>
      <c r="T247" s="408"/>
      <c r="U247" s="532"/>
      <c r="V247" s="532"/>
      <c r="W247" s="532"/>
      <c r="X247" s="587"/>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c r="DR247" s="13"/>
      <c r="DS247" s="13"/>
      <c r="DT247" s="13"/>
      <c r="DU247" s="13"/>
      <c r="DV247" s="13"/>
      <c r="DW247" s="13"/>
      <c r="DX247" s="13"/>
      <c r="DY247" s="13"/>
      <c r="DZ247" s="13"/>
      <c r="EA247" s="13"/>
      <c r="EB247" s="13"/>
      <c r="EC247" s="13"/>
      <c r="ED247" s="13"/>
      <c r="EE247" s="13"/>
      <c r="EF247" s="13"/>
      <c r="EG247" s="13"/>
      <c r="EH247" s="13"/>
      <c r="EI247" s="13"/>
      <c r="EJ247" s="13"/>
      <c r="EK247" s="13"/>
      <c r="EL247" s="13"/>
      <c r="EM247" s="13"/>
      <c r="EN247" s="13"/>
      <c r="EO247" s="13"/>
      <c r="EP247" s="13"/>
      <c r="EQ247" s="13"/>
      <c r="ER247" s="13"/>
      <c r="ES247" s="13"/>
      <c r="ET247" s="13"/>
      <c r="EU247" s="13"/>
      <c r="EV247" s="13"/>
      <c r="EW247" s="13"/>
      <c r="EX247" s="13"/>
      <c r="EY247" s="13"/>
      <c r="EZ247" s="13"/>
      <c r="FA247" s="13"/>
      <c r="FB247" s="13"/>
      <c r="FC247" s="13"/>
      <c r="FD247" s="13"/>
      <c r="FE247" s="13"/>
      <c r="FF247" s="13"/>
      <c r="FG247" s="13"/>
      <c r="FH247" s="13"/>
      <c r="FI247" s="13"/>
      <c r="FJ247" s="13"/>
      <c r="FK247" s="13"/>
      <c r="FL247" s="13"/>
      <c r="FM247" s="13"/>
      <c r="FN247" s="13"/>
      <c r="FO247" s="13"/>
      <c r="FP247" s="13"/>
      <c r="FQ247" s="13"/>
      <c r="FR247" s="13"/>
      <c r="FS247" s="13"/>
      <c r="FT247" s="13"/>
      <c r="FU247" s="13"/>
      <c r="FV247" s="13"/>
      <c r="FW247" s="13"/>
      <c r="FX247" s="13"/>
      <c r="FY247" s="13"/>
      <c r="FZ247" s="13"/>
      <c r="GA247" s="13"/>
      <c r="GB247" s="13"/>
      <c r="GC247" s="13"/>
      <c r="GD247" s="13"/>
      <c r="GE247" s="13"/>
      <c r="GF247" s="13"/>
      <c r="GG247" s="13"/>
      <c r="GH247" s="13"/>
      <c r="GI247" s="13"/>
      <c r="GJ247" s="13"/>
      <c r="GK247" s="13"/>
      <c r="GL247" s="13"/>
      <c r="GM247" s="13"/>
      <c r="GN247" s="13"/>
      <c r="GO247" s="13"/>
      <c r="GP247" s="13"/>
      <c r="GQ247" s="13"/>
      <c r="GR247" s="13"/>
      <c r="GS247" s="13"/>
      <c r="GT247" s="13"/>
      <c r="GU247" s="13"/>
      <c r="GV247" s="13"/>
      <c r="GW247" s="13"/>
      <c r="GX247" s="13"/>
      <c r="GY247" s="13"/>
      <c r="GZ247" s="13"/>
      <c r="HA247" s="13"/>
      <c r="HB247" s="13"/>
      <c r="HC247" s="13"/>
      <c r="HD247" s="13"/>
      <c r="HE247" s="13"/>
      <c r="HF247" s="13"/>
      <c r="HG247" s="13"/>
      <c r="HH247" s="13"/>
      <c r="HI247" s="13"/>
      <c r="HJ247" s="13"/>
      <c r="HK247" s="13"/>
      <c r="HL247" s="13"/>
      <c r="HM247" s="13"/>
      <c r="HN247" s="13"/>
      <c r="HO247" s="13"/>
      <c r="HP247" s="13"/>
      <c r="HQ247" s="13"/>
      <c r="HR247" s="13"/>
      <c r="HS247" s="13"/>
      <c r="HT247" s="13"/>
      <c r="HU247" s="13"/>
      <c r="HV247" s="13"/>
      <c r="HW247" s="13"/>
      <c r="HX247" s="13"/>
      <c r="HY247" s="13"/>
      <c r="HZ247" s="13"/>
      <c r="IA247" s="13"/>
      <c r="IB247" s="13"/>
      <c r="IC247" s="13"/>
      <c r="ID247" s="13"/>
      <c r="IE247" s="13"/>
      <c r="IF247" s="13"/>
      <c r="IG247" s="13"/>
      <c r="IH247" s="13"/>
      <c r="II247" s="13"/>
      <c r="IJ247" s="13"/>
      <c r="IK247" s="13"/>
      <c r="IL247" s="13"/>
      <c r="IM247" s="13"/>
      <c r="IN247" s="13"/>
      <c r="IO247" s="13"/>
      <c r="IP247" s="13"/>
      <c r="IQ247" s="13"/>
      <c r="IR247" s="13"/>
      <c r="IS247" s="13"/>
      <c r="IT247" s="13"/>
      <c r="IU247" s="13"/>
      <c r="IV247" s="13"/>
      <c r="IW247" s="13"/>
      <c r="IX247" s="13"/>
      <c r="IY247" s="13"/>
      <c r="IZ247" s="13"/>
      <c r="JA247" s="13"/>
      <c r="JB247" s="13"/>
      <c r="JC247" s="13"/>
      <c r="JD247" s="13"/>
      <c r="JE247" s="13"/>
      <c r="JF247" s="13"/>
      <c r="JG247" s="13"/>
      <c r="JH247" s="13"/>
      <c r="JI247" s="13"/>
      <c r="JJ247" s="13"/>
      <c r="JK247" s="13"/>
      <c r="JL247" s="13"/>
      <c r="JM247" s="13"/>
      <c r="JN247" s="13"/>
      <c r="JO247" s="13"/>
      <c r="JP247" s="13"/>
      <c r="JQ247" s="13"/>
      <c r="JR247" s="13"/>
      <c r="JS247" s="13"/>
      <c r="JT247" s="13"/>
      <c r="JU247" s="13"/>
      <c r="JV247" s="13"/>
      <c r="JW247" s="13"/>
      <c r="JX247" s="13"/>
      <c r="JY247" s="13"/>
      <c r="JZ247" s="13"/>
      <c r="KA247" s="13"/>
      <c r="KB247" s="13"/>
      <c r="KC247" s="13"/>
      <c r="KD247" s="13"/>
      <c r="KE247" s="13"/>
      <c r="KF247" s="13"/>
      <c r="KG247" s="13"/>
      <c r="KH247" s="13"/>
      <c r="KI247" s="13"/>
      <c r="KJ247" s="13"/>
      <c r="KK247" s="13"/>
      <c r="KL247" s="13"/>
      <c r="KM247" s="13"/>
      <c r="KN247" s="13"/>
      <c r="KO247" s="13"/>
      <c r="KP247" s="13"/>
      <c r="KQ247" s="13"/>
      <c r="KR247" s="13"/>
      <c r="KS247" s="13"/>
      <c r="KT247" s="13"/>
      <c r="KU247" s="13"/>
      <c r="KV247" s="13"/>
      <c r="KW247" s="13"/>
      <c r="KX247" s="13"/>
      <c r="KY247" s="13"/>
      <c r="KZ247" s="13"/>
      <c r="LA247" s="13"/>
      <c r="LB247" s="13"/>
      <c r="LC247" s="13"/>
      <c r="LD247" s="13"/>
      <c r="LE247" s="13"/>
      <c r="LF247" s="13"/>
      <c r="LG247" s="13"/>
      <c r="LH247" s="13"/>
      <c r="LI247" s="13"/>
      <c r="LJ247" s="13"/>
      <c r="LK247" s="13"/>
      <c r="LL247" s="13"/>
      <c r="LM247" s="13"/>
      <c r="LN247" s="13"/>
      <c r="LO247" s="13"/>
      <c r="LP247" s="13"/>
      <c r="LQ247" s="13"/>
      <c r="LR247" s="13"/>
      <c r="LS247" s="13"/>
      <c r="LT247" s="13"/>
      <c r="LU247" s="13"/>
      <c r="LV247" s="13"/>
      <c r="LW247" s="13"/>
      <c r="LX247" s="13"/>
      <c r="LY247" s="13"/>
      <c r="LZ247" s="13"/>
      <c r="MA247" s="13"/>
      <c r="MB247" s="13"/>
      <c r="MC247" s="13"/>
      <c r="MD247" s="13"/>
      <c r="ME247" s="13"/>
      <c r="MF247" s="13"/>
      <c r="MG247" s="13"/>
      <c r="MH247" s="13"/>
      <c r="MI247" s="13"/>
      <c r="MJ247" s="13"/>
      <c r="MK247" s="13"/>
      <c r="ML247" s="13"/>
      <c r="MM247" s="13"/>
      <c r="MN247" s="13"/>
      <c r="MO247" s="13"/>
      <c r="MP247" s="13"/>
      <c r="MQ247" s="13"/>
      <c r="MR247" s="13"/>
      <c r="MS247" s="13"/>
      <c r="MT247" s="13"/>
      <c r="MU247" s="13"/>
      <c r="MV247" s="13"/>
      <c r="MW247" s="13"/>
      <c r="MX247" s="13"/>
      <c r="MY247" s="13"/>
      <c r="MZ247" s="13"/>
      <c r="NA247" s="13"/>
      <c r="NB247" s="13"/>
      <c r="NC247" s="13"/>
      <c r="ND247" s="13"/>
    </row>
    <row r="248" spans="1:368" s="238" customFormat="1" x14ac:dyDescent="0.25">
      <c r="A248" s="354"/>
      <c r="B248" s="354"/>
      <c r="C248" s="355"/>
      <c r="D248" s="354"/>
      <c r="E248" s="354"/>
      <c r="F248" s="354"/>
      <c r="G248" s="354"/>
      <c r="H248" s="354"/>
      <c r="I248" s="354"/>
      <c r="J248" s="354"/>
      <c r="K248" s="356"/>
      <c r="L248" s="356"/>
      <c r="M248" s="357"/>
      <c r="N248" s="357"/>
      <c r="O248" s="410"/>
      <c r="P248" s="361"/>
      <c r="Q248" s="359"/>
      <c r="R248" s="542"/>
      <c r="S248" s="409"/>
      <c r="T248" s="408"/>
      <c r="U248" s="532"/>
      <c r="V248" s="532"/>
      <c r="W248" s="532"/>
      <c r="X248" s="587"/>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c r="DR248" s="13"/>
      <c r="DS248" s="13"/>
      <c r="DT248" s="13"/>
      <c r="DU248" s="13"/>
      <c r="DV248" s="13"/>
      <c r="DW248" s="13"/>
      <c r="DX248" s="13"/>
      <c r="DY248" s="13"/>
      <c r="DZ248" s="13"/>
      <c r="EA248" s="13"/>
      <c r="EB248" s="13"/>
      <c r="EC248" s="13"/>
      <c r="ED248" s="13"/>
      <c r="EE248" s="13"/>
      <c r="EF248" s="13"/>
      <c r="EG248" s="13"/>
      <c r="EH248" s="13"/>
      <c r="EI248" s="13"/>
      <c r="EJ248" s="13"/>
      <c r="EK248" s="13"/>
      <c r="EL248" s="13"/>
      <c r="EM248" s="13"/>
      <c r="EN248" s="13"/>
      <c r="EO248" s="13"/>
      <c r="EP248" s="13"/>
      <c r="EQ248" s="13"/>
      <c r="ER248" s="13"/>
      <c r="ES248" s="13"/>
      <c r="ET248" s="13"/>
      <c r="EU248" s="13"/>
      <c r="EV248" s="13"/>
      <c r="EW248" s="13"/>
      <c r="EX248" s="13"/>
      <c r="EY248" s="13"/>
      <c r="EZ248" s="13"/>
      <c r="FA248" s="13"/>
      <c r="FB248" s="13"/>
      <c r="FC248" s="13"/>
      <c r="FD248" s="13"/>
      <c r="FE248" s="13"/>
      <c r="FF248" s="13"/>
      <c r="FG248" s="13"/>
      <c r="FH248" s="13"/>
      <c r="FI248" s="13"/>
      <c r="FJ248" s="13"/>
      <c r="FK248" s="13"/>
      <c r="FL248" s="13"/>
      <c r="FM248" s="13"/>
      <c r="FN248" s="13"/>
      <c r="FO248" s="13"/>
      <c r="FP248" s="13"/>
      <c r="FQ248" s="13"/>
      <c r="FR248" s="13"/>
      <c r="FS248" s="13"/>
      <c r="FT248" s="13"/>
      <c r="FU248" s="13"/>
      <c r="FV248" s="13"/>
      <c r="FW248" s="13"/>
      <c r="FX248" s="13"/>
      <c r="FY248" s="13"/>
      <c r="FZ248" s="13"/>
      <c r="GA248" s="13"/>
      <c r="GB248" s="13"/>
      <c r="GC248" s="13"/>
      <c r="GD248" s="13"/>
      <c r="GE248" s="13"/>
      <c r="GF248" s="13"/>
      <c r="GG248" s="13"/>
      <c r="GH248" s="13"/>
      <c r="GI248" s="13"/>
      <c r="GJ248" s="13"/>
      <c r="GK248" s="13"/>
      <c r="GL248" s="13"/>
      <c r="GM248" s="13"/>
      <c r="GN248" s="13"/>
      <c r="GO248" s="13"/>
      <c r="GP248" s="13"/>
      <c r="GQ248" s="13"/>
      <c r="GR248" s="13"/>
      <c r="GS248" s="13"/>
      <c r="GT248" s="13"/>
      <c r="GU248" s="13"/>
      <c r="GV248" s="13"/>
      <c r="GW248" s="13"/>
      <c r="GX248" s="13"/>
      <c r="GY248" s="13"/>
      <c r="GZ248" s="13"/>
      <c r="HA248" s="13"/>
      <c r="HB248" s="13"/>
      <c r="HC248" s="13"/>
      <c r="HD248" s="13"/>
      <c r="HE248" s="13"/>
      <c r="HF248" s="13"/>
      <c r="HG248" s="13"/>
      <c r="HH248" s="13"/>
      <c r="HI248" s="13"/>
      <c r="HJ248" s="13"/>
      <c r="HK248" s="13"/>
      <c r="HL248" s="13"/>
      <c r="HM248" s="13"/>
      <c r="HN248" s="13"/>
      <c r="HO248" s="13"/>
      <c r="HP248" s="13"/>
      <c r="HQ248" s="13"/>
      <c r="HR248" s="13"/>
      <c r="HS248" s="13"/>
      <c r="HT248" s="13"/>
      <c r="HU248" s="13"/>
      <c r="HV248" s="13"/>
      <c r="HW248" s="13"/>
      <c r="HX248" s="13"/>
      <c r="HY248" s="13"/>
      <c r="HZ248" s="13"/>
      <c r="IA248" s="13"/>
      <c r="IB248" s="13"/>
      <c r="IC248" s="13"/>
      <c r="ID248" s="13"/>
      <c r="IE248" s="13"/>
      <c r="IF248" s="13"/>
      <c r="IG248" s="13"/>
      <c r="IH248" s="13"/>
      <c r="II248" s="13"/>
      <c r="IJ248" s="13"/>
      <c r="IK248" s="13"/>
      <c r="IL248" s="13"/>
      <c r="IM248" s="13"/>
      <c r="IN248" s="13"/>
      <c r="IO248" s="13"/>
      <c r="IP248" s="13"/>
      <c r="IQ248" s="13"/>
      <c r="IR248" s="13"/>
      <c r="IS248" s="13"/>
      <c r="IT248" s="13"/>
      <c r="IU248" s="13"/>
      <c r="IV248" s="13"/>
      <c r="IW248" s="13"/>
      <c r="IX248" s="13"/>
      <c r="IY248" s="13"/>
      <c r="IZ248" s="13"/>
      <c r="JA248" s="13"/>
      <c r="JB248" s="13"/>
      <c r="JC248" s="13"/>
      <c r="JD248" s="13"/>
      <c r="JE248" s="13"/>
      <c r="JF248" s="13"/>
      <c r="JG248" s="13"/>
      <c r="JH248" s="13"/>
      <c r="JI248" s="13"/>
      <c r="JJ248" s="13"/>
      <c r="JK248" s="13"/>
      <c r="JL248" s="13"/>
      <c r="JM248" s="13"/>
      <c r="JN248" s="13"/>
      <c r="JO248" s="13"/>
      <c r="JP248" s="13"/>
      <c r="JQ248" s="13"/>
      <c r="JR248" s="13"/>
      <c r="JS248" s="13"/>
      <c r="JT248" s="13"/>
      <c r="JU248" s="13"/>
      <c r="JV248" s="13"/>
      <c r="JW248" s="13"/>
      <c r="JX248" s="13"/>
      <c r="JY248" s="13"/>
      <c r="JZ248" s="13"/>
      <c r="KA248" s="13"/>
      <c r="KB248" s="13"/>
      <c r="KC248" s="13"/>
      <c r="KD248" s="13"/>
      <c r="KE248" s="13"/>
      <c r="KF248" s="13"/>
      <c r="KG248" s="13"/>
      <c r="KH248" s="13"/>
      <c r="KI248" s="13"/>
      <c r="KJ248" s="13"/>
      <c r="KK248" s="13"/>
      <c r="KL248" s="13"/>
      <c r="KM248" s="13"/>
      <c r="KN248" s="13"/>
      <c r="KO248" s="13"/>
      <c r="KP248" s="13"/>
      <c r="KQ248" s="13"/>
      <c r="KR248" s="13"/>
      <c r="KS248" s="13"/>
      <c r="KT248" s="13"/>
      <c r="KU248" s="13"/>
      <c r="KV248" s="13"/>
      <c r="KW248" s="13"/>
      <c r="KX248" s="13"/>
      <c r="KY248" s="13"/>
      <c r="KZ248" s="13"/>
      <c r="LA248" s="13"/>
      <c r="LB248" s="13"/>
      <c r="LC248" s="13"/>
      <c r="LD248" s="13"/>
      <c r="LE248" s="13"/>
      <c r="LF248" s="13"/>
      <c r="LG248" s="13"/>
      <c r="LH248" s="13"/>
      <c r="LI248" s="13"/>
      <c r="LJ248" s="13"/>
      <c r="LK248" s="13"/>
      <c r="LL248" s="13"/>
      <c r="LM248" s="13"/>
      <c r="LN248" s="13"/>
      <c r="LO248" s="13"/>
      <c r="LP248" s="13"/>
      <c r="LQ248" s="13"/>
      <c r="LR248" s="13"/>
      <c r="LS248" s="13"/>
      <c r="LT248" s="13"/>
      <c r="LU248" s="13"/>
      <c r="LV248" s="13"/>
      <c r="LW248" s="13"/>
      <c r="LX248" s="13"/>
      <c r="LY248" s="13"/>
      <c r="LZ248" s="13"/>
      <c r="MA248" s="13"/>
      <c r="MB248" s="13"/>
      <c r="MC248" s="13"/>
      <c r="MD248" s="13"/>
      <c r="ME248" s="13"/>
      <c r="MF248" s="13"/>
      <c r="MG248" s="13"/>
      <c r="MH248" s="13"/>
      <c r="MI248" s="13"/>
      <c r="MJ248" s="13"/>
      <c r="MK248" s="13"/>
      <c r="ML248" s="13"/>
      <c r="MM248" s="13"/>
      <c r="MN248" s="13"/>
      <c r="MO248" s="13"/>
      <c r="MP248" s="13"/>
      <c r="MQ248" s="13"/>
      <c r="MR248" s="13"/>
      <c r="MS248" s="13"/>
      <c r="MT248" s="13"/>
      <c r="MU248" s="13"/>
      <c r="MV248" s="13"/>
      <c r="MW248" s="13"/>
      <c r="MX248" s="13"/>
      <c r="MY248" s="13"/>
      <c r="MZ248" s="13"/>
      <c r="NA248" s="13"/>
      <c r="NB248" s="13"/>
      <c r="NC248" s="13"/>
      <c r="ND248" s="13"/>
    </row>
    <row r="249" spans="1:368" s="238" customFormat="1" x14ac:dyDescent="0.25">
      <c r="A249" s="354"/>
      <c r="B249" s="354"/>
      <c r="C249" s="355"/>
      <c r="D249" s="354"/>
      <c r="E249" s="354"/>
      <c r="F249" s="354"/>
      <c r="G249" s="354"/>
      <c r="H249" s="354"/>
      <c r="I249" s="354"/>
      <c r="J249" s="354"/>
      <c r="K249" s="356"/>
      <c r="L249" s="356"/>
      <c r="M249" s="357"/>
      <c r="N249" s="357"/>
      <c r="O249" s="410"/>
      <c r="P249" s="361"/>
      <c r="Q249" s="359"/>
      <c r="R249" s="542"/>
      <c r="S249" s="409"/>
      <c r="T249" s="408"/>
      <c r="U249" s="532"/>
      <c r="V249" s="532"/>
      <c r="W249" s="532"/>
      <c r="X249" s="587"/>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c r="DR249" s="13"/>
      <c r="DS249" s="13"/>
      <c r="DT249" s="13"/>
      <c r="DU249" s="13"/>
      <c r="DV249" s="13"/>
      <c r="DW249" s="13"/>
      <c r="DX249" s="13"/>
      <c r="DY249" s="13"/>
      <c r="DZ249" s="13"/>
      <c r="EA249" s="13"/>
      <c r="EB249" s="13"/>
      <c r="EC249" s="13"/>
      <c r="ED249" s="13"/>
      <c r="EE249" s="13"/>
      <c r="EF249" s="13"/>
      <c r="EG249" s="13"/>
      <c r="EH249" s="13"/>
      <c r="EI249" s="13"/>
      <c r="EJ249" s="13"/>
      <c r="EK249" s="13"/>
      <c r="EL249" s="13"/>
      <c r="EM249" s="13"/>
      <c r="EN249" s="13"/>
      <c r="EO249" s="13"/>
      <c r="EP249" s="13"/>
      <c r="EQ249" s="13"/>
      <c r="ER249" s="13"/>
      <c r="ES249" s="13"/>
      <c r="ET249" s="13"/>
      <c r="EU249" s="13"/>
      <c r="EV249" s="13"/>
      <c r="EW249" s="13"/>
      <c r="EX249" s="13"/>
      <c r="EY249" s="13"/>
      <c r="EZ249" s="13"/>
      <c r="FA249" s="13"/>
      <c r="FB249" s="13"/>
      <c r="FC249" s="13"/>
      <c r="FD249" s="13"/>
      <c r="FE249" s="13"/>
      <c r="FF249" s="13"/>
      <c r="FG249" s="13"/>
      <c r="FH249" s="13"/>
      <c r="FI249" s="13"/>
      <c r="FJ249" s="13"/>
      <c r="FK249" s="13"/>
      <c r="FL249" s="13"/>
      <c r="FM249" s="13"/>
      <c r="FN249" s="13"/>
      <c r="FO249" s="13"/>
      <c r="FP249" s="13"/>
      <c r="FQ249" s="13"/>
      <c r="FR249" s="13"/>
      <c r="FS249" s="13"/>
      <c r="FT249" s="13"/>
      <c r="FU249" s="13"/>
      <c r="FV249" s="13"/>
      <c r="FW249" s="13"/>
      <c r="FX249" s="13"/>
      <c r="FY249" s="13"/>
      <c r="FZ249" s="13"/>
      <c r="GA249" s="13"/>
      <c r="GB249" s="13"/>
      <c r="GC249" s="13"/>
      <c r="GD249" s="13"/>
      <c r="GE249" s="13"/>
      <c r="GF249" s="13"/>
      <c r="GG249" s="13"/>
      <c r="GH249" s="13"/>
      <c r="GI249" s="13"/>
      <c r="GJ249" s="13"/>
      <c r="GK249" s="13"/>
      <c r="GL249" s="13"/>
      <c r="GM249" s="13"/>
      <c r="GN249" s="13"/>
      <c r="GO249" s="13"/>
      <c r="GP249" s="13"/>
      <c r="GQ249" s="13"/>
      <c r="GR249" s="13"/>
      <c r="GS249" s="13"/>
      <c r="GT249" s="13"/>
      <c r="GU249" s="13"/>
      <c r="GV249" s="13"/>
      <c r="GW249" s="13"/>
      <c r="GX249" s="13"/>
      <c r="GY249" s="13"/>
      <c r="GZ249" s="13"/>
      <c r="HA249" s="13"/>
      <c r="HB249" s="13"/>
      <c r="HC249" s="13"/>
      <c r="HD249" s="13"/>
      <c r="HE249" s="13"/>
      <c r="HF249" s="13"/>
      <c r="HG249" s="13"/>
      <c r="HH249" s="13"/>
      <c r="HI249" s="13"/>
      <c r="HJ249" s="13"/>
      <c r="HK249" s="13"/>
      <c r="HL249" s="13"/>
      <c r="HM249" s="13"/>
      <c r="HN249" s="13"/>
      <c r="HO249" s="13"/>
      <c r="HP249" s="13"/>
      <c r="HQ249" s="13"/>
      <c r="HR249" s="13"/>
      <c r="HS249" s="13"/>
      <c r="HT249" s="13"/>
      <c r="HU249" s="13"/>
      <c r="HV249" s="13"/>
      <c r="HW249" s="13"/>
      <c r="HX249" s="13"/>
      <c r="HY249" s="13"/>
      <c r="HZ249" s="13"/>
      <c r="IA249" s="13"/>
      <c r="IB249" s="13"/>
      <c r="IC249" s="13"/>
      <c r="ID249" s="13"/>
      <c r="IE249" s="13"/>
      <c r="IF249" s="13"/>
      <c r="IG249" s="13"/>
      <c r="IH249" s="13"/>
      <c r="II249" s="13"/>
      <c r="IJ249" s="13"/>
      <c r="IK249" s="13"/>
      <c r="IL249" s="13"/>
      <c r="IM249" s="13"/>
      <c r="IN249" s="13"/>
      <c r="IO249" s="13"/>
      <c r="IP249" s="13"/>
      <c r="IQ249" s="13"/>
      <c r="IR249" s="13"/>
      <c r="IS249" s="13"/>
      <c r="IT249" s="13"/>
      <c r="IU249" s="13"/>
      <c r="IV249" s="13"/>
      <c r="IW249" s="13"/>
      <c r="IX249" s="13"/>
      <c r="IY249" s="13"/>
      <c r="IZ249" s="13"/>
      <c r="JA249" s="13"/>
      <c r="JB249" s="13"/>
      <c r="JC249" s="13"/>
      <c r="JD249" s="13"/>
      <c r="JE249" s="13"/>
      <c r="JF249" s="13"/>
      <c r="JG249" s="13"/>
      <c r="JH249" s="13"/>
      <c r="JI249" s="13"/>
      <c r="JJ249" s="13"/>
      <c r="JK249" s="13"/>
      <c r="JL249" s="13"/>
      <c r="JM249" s="13"/>
      <c r="JN249" s="13"/>
      <c r="JO249" s="13"/>
      <c r="JP249" s="13"/>
      <c r="JQ249" s="13"/>
      <c r="JR249" s="13"/>
      <c r="JS249" s="13"/>
      <c r="JT249" s="13"/>
      <c r="JU249" s="13"/>
      <c r="JV249" s="13"/>
      <c r="JW249" s="13"/>
      <c r="JX249" s="13"/>
      <c r="JY249" s="13"/>
      <c r="JZ249" s="13"/>
      <c r="KA249" s="13"/>
      <c r="KB249" s="13"/>
      <c r="KC249" s="13"/>
      <c r="KD249" s="13"/>
      <c r="KE249" s="13"/>
      <c r="KF249" s="13"/>
      <c r="KG249" s="13"/>
      <c r="KH249" s="13"/>
      <c r="KI249" s="13"/>
      <c r="KJ249" s="13"/>
      <c r="KK249" s="13"/>
      <c r="KL249" s="13"/>
      <c r="KM249" s="13"/>
      <c r="KN249" s="13"/>
      <c r="KO249" s="13"/>
      <c r="KP249" s="13"/>
      <c r="KQ249" s="13"/>
      <c r="KR249" s="13"/>
      <c r="KS249" s="13"/>
      <c r="KT249" s="13"/>
      <c r="KU249" s="13"/>
      <c r="KV249" s="13"/>
      <c r="KW249" s="13"/>
      <c r="KX249" s="13"/>
      <c r="KY249" s="13"/>
      <c r="KZ249" s="13"/>
      <c r="LA249" s="13"/>
      <c r="LB249" s="13"/>
      <c r="LC249" s="13"/>
      <c r="LD249" s="13"/>
      <c r="LE249" s="13"/>
      <c r="LF249" s="13"/>
      <c r="LG249" s="13"/>
      <c r="LH249" s="13"/>
      <c r="LI249" s="13"/>
      <c r="LJ249" s="13"/>
      <c r="LK249" s="13"/>
      <c r="LL249" s="13"/>
      <c r="LM249" s="13"/>
      <c r="LN249" s="13"/>
      <c r="LO249" s="13"/>
      <c r="LP249" s="13"/>
      <c r="LQ249" s="13"/>
      <c r="LR249" s="13"/>
      <c r="LS249" s="13"/>
      <c r="LT249" s="13"/>
      <c r="LU249" s="13"/>
      <c r="LV249" s="13"/>
      <c r="LW249" s="13"/>
      <c r="LX249" s="13"/>
      <c r="LY249" s="13"/>
      <c r="LZ249" s="13"/>
      <c r="MA249" s="13"/>
      <c r="MB249" s="13"/>
      <c r="MC249" s="13"/>
      <c r="MD249" s="13"/>
      <c r="ME249" s="13"/>
      <c r="MF249" s="13"/>
      <c r="MG249" s="13"/>
      <c r="MH249" s="13"/>
      <c r="MI249" s="13"/>
      <c r="MJ249" s="13"/>
      <c r="MK249" s="13"/>
      <c r="ML249" s="13"/>
      <c r="MM249" s="13"/>
      <c r="MN249" s="13"/>
      <c r="MO249" s="13"/>
      <c r="MP249" s="13"/>
      <c r="MQ249" s="13"/>
      <c r="MR249" s="13"/>
      <c r="MS249" s="13"/>
      <c r="MT249" s="13"/>
      <c r="MU249" s="13"/>
      <c r="MV249" s="13"/>
      <c r="MW249" s="13"/>
      <c r="MX249" s="13"/>
      <c r="MY249" s="13"/>
      <c r="MZ249" s="13"/>
      <c r="NA249" s="13"/>
      <c r="NB249" s="13"/>
      <c r="NC249" s="13"/>
      <c r="ND249" s="13"/>
    </row>
    <row r="250" spans="1:368" x14ac:dyDescent="0.25">
      <c r="O250" s="410"/>
      <c r="P250" s="361"/>
      <c r="Q250" s="359"/>
      <c r="R250" s="542"/>
      <c r="S250" s="409"/>
      <c r="T250" s="408"/>
    </row>
    <row r="251" spans="1:368" x14ac:dyDescent="0.25">
      <c r="O251" s="410"/>
      <c r="P251" s="361"/>
      <c r="Q251" s="359"/>
      <c r="R251" s="542"/>
      <c r="S251" s="409"/>
      <c r="T251" s="408"/>
    </row>
    <row r="252" spans="1:368" x14ac:dyDescent="0.25">
      <c r="O252" s="410"/>
      <c r="P252" s="361"/>
      <c r="Q252" s="359"/>
      <c r="R252" s="542"/>
      <c r="S252" s="409"/>
      <c r="T252" s="408"/>
    </row>
    <row r="253" spans="1:368" x14ac:dyDescent="0.25">
      <c r="O253" s="410"/>
      <c r="P253" s="361"/>
      <c r="Q253" s="359"/>
      <c r="R253" s="542"/>
      <c r="S253" s="409"/>
      <c r="T253" s="408"/>
    </row>
    <row r="254" spans="1:368" x14ac:dyDescent="0.25">
      <c r="O254" s="410"/>
      <c r="P254" s="361"/>
      <c r="Q254" s="359"/>
      <c r="R254" s="542"/>
      <c r="S254" s="409"/>
      <c r="T254" s="408"/>
    </row>
    <row r="255" spans="1:368" x14ac:dyDescent="0.25">
      <c r="O255" s="410"/>
      <c r="P255" s="361"/>
      <c r="Q255" s="359"/>
      <c r="R255" s="542"/>
      <c r="S255" s="409"/>
      <c r="T255" s="408"/>
    </row>
    <row r="256" spans="1:368" x14ac:dyDescent="0.25">
      <c r="O256" s="410"/>
      <c r="P256" s="361"/>
      <c r="Q256" s="359"/>
      <c r="R256" s="542"/>
      <c r="S256" s="409"/>
      <c r="T256" s="408"/>
    </row>
    <row r="257" spans="15:20" x14ac:dyDescent="0.25">
      <c r="O257" s="410"/>
      <c r="P257" s="361"/>
      <c r="Q257" s="359"/>
      <c r="R257" s="542"/>
      <c r="S257" s="409"/>
      <c r="T257" s="408"/>
    </row>
    <row r="258" spans="15:20" x14ac:dyDescent="0.25">
      <c r="O258" s="410"/>
      <c r="P258" s="361"/>
      <c r="Q258" s="359"/>
      <c r="R258" s="542"/>
      <c r="S258" s="409"/>
      <c r="T258" s="408"/>
    </row>
    <row r="259" spans="15:20" x14ac:dyDescent="0.25">
      <c r="O259" s="410"/>
      <c r="P259" s="361"/>
      <c r="Q259" s="359"/>
      <c r="R259" s="542"/>
      <c r="S259" s="409"/>
      <c r="T259" s="408"/>
    </row>
    <row r="260" spans="15:20" x14ac:dyDescent="0.25">
      <c r="O260" s="410"/>
      <c r="P260" s="361"/>
      <c r="Q260" s="359"/>
      <c r="R260" s="542"/>
      <c r="S260" s="409"/>
      <c r="T260" s="408"/>
    </row>
    <row r="261" spans="15:20" x14ac:dyDescent="0.25">
      <c r="O261" s="410"/>
      <c r="P261" s="361"/>
      <c r="Q261" s="359"/>
      <c r="R261" s="542"/>
      <c r="S261" s="409"/>
      <c r="T261" s="408"/>
    </row>
    <row r="262" spans="15:20" x14ac:dyDescent="0.25">
      <c r="O262" s="410"/>
      <c r="P262" s="361"/>
      <c r="Q262" s="359"/>
      <c r="R262" s="542"/>
      <c r="S262" s="409"/>
      <c r="T262" s="408"/>
    </row>
    <row r="263" spans="15:20" x14ac:dyDescent="0.25">
      <c r="O263" s="410"/>
      <c r="P263" s="361"/>
      <c r="Q263" s="359"/>
      <c r="R263" s="542"/>
      <c r="S263" s="409"/>
      <c r="T263" s="408"/>
    </row>
    <row r="264" spans="15:20" x14ac:dyDescent="0.25">
      <c r="O264" s="410"/>
      <c r="P264" s="361"/>
      <c r="Q264" s="359"/>
      <c r="R264" s="542"/>
      <c r="S264" s="409"/>
      <c r="T264" s="408"/>
    </row>
    <row r="265" spans="15:20" x14ac:dyDescent="0.25">
      <c r="O265" s="410"/>
      <c r="P265" s="361"/>
      <c r="Q265" s="359"/>
      <c r="R265" s="542"/>
      <c r="S265" s="409"/>
      <c r="T265" s="408"/>
    </row>
    <row r="266" spans="15:20" x14ac:dyDescent="0.25">
      <c r="O266" s="410"/>
      <c r="P266" s="361"/>
      <c r="Q266" s="359"/>
      <c r="R266" s="542"/>
      <c r="S266" s="409"/>
      <c r="T266" s="408"/>
    </row>
    <row r="267" spans="15:20" x14ac:dyDescent="0.25">
      <c r="O267" s="410"/>
      <c r="P267" s="361"/>
      <c r="Q267" s="359"/>
      <c r="R267" s="542"/>
      <c r="S267" s="409"/>
      <c r="T267" s="408"/>
    </row>
    <row r="268" spans="15:20" x14ac:dyDescent="0.25">
      <c r="O268" s="410"/>
      <c r="P268" s="361"/>
      <c r="Q268" s="359"/>
      <c r="R268" s="542"/>
      <c r="S268" s="409"/>
      <c r="T268" s="408"/>
    </row>
    <row r="269" spans="15:20" x14ac:dyDescent="0.25">
      <c r="O269" s="410"/>
      <c r="P269" s="361"/>
      <c r="Q269" s="359"/>
      <c r="R269" s="542"/>
      <c r="S269" s="409"/>
      <c r="T269" s="408"/>
    </row>
    <row r="270" spans="15:20" x14ac:dyDescent="0.25">
      <c r="O270" s="410"/>
      <c r="P270" s="361"/>
      <c r="Q270" s="359"/>
      <c r="R270" s="542"/>
      <c r="S270" s="409"/>
      <c r="T270" s="408"/>
    </row>
    <row r="271" spans="15:20" x14ac:dyDescent="0.25">
      <c r="O271" s="410"/>
      <c r="P271" s="361"/>
      <c r="Q271" s="359"/>
      <c r="R271" s="542"/>
      <c r="S271" s="409"/>
      <c r="T271" s="408"/>
    </row>
    <row r="272" spans="15:20" x14ac:dyDescent="0.25">
      <c r="O272" s="410"/>
      <c r="P272" s="361"/>
      <c r="Q272" s="359"/>
      <c r="R272" s="542"/>
      <c r="S272" s="409"/>
      <c r="T272" s="408"/>
    </row>
    <row r="273" spans="15:20" x14ac:dyDescent="0.25">
      <c r="O273" s="410"/>
      <c r="P273" s="361"/>
      <c r="Q273" s="359"/>
      <c r="R273" s="542"/>
      <c r="S273" s="409"/>
      <c r="T273" s="408"/>
    </row>
    <row r="274" spans="15:20" x14ac:dyDescent="0.25">
      <c r="O274" s="410"/>
      <c r="P274" s="361"/>
      <c r="Q274" s="359"/>
      <c r="R274" s="542"/>
      <c r="S274" s="409"/>
      <c r="T274" s="408"/>
    </row>
    <row r="275" spans="15:20" x14ac:dyDescent="0.25">
      <c r="O275" s="410"/>
      <c r="P275" s="361"/>
      <c r="Q275" s="359"/>
      <c r="R275" s="542"/>
      <c r="S275" s="409"/>
      <c r="T275" s="408"/>
    </row>
    <row r="276" spans="15:20" x14ac:dyDescent="0.25">
      <c r="O276" s="410"/>
      <c r="P276" s="361"/>
      <c r="Q276" s="359"/>
      <c r="R276" s="542"/>
      <c r="S276" s="409"/>
      <c r="T276" s="408"/>
    </row>
    <row r="277" spans="15:20" x14ac:dyDescent="0.25">
      <c r="O277" s="410"/>
      <c r="P277" s="361"/>
      <c r="Q277" s="359"/>
      <c r="R277" s="542"/>
      <c r="S277" s="409"/>
      <c r="T277" s="408"/>
    </row>
    <row r="278" spans="15:20" x14ac:dyDescent="0.25">
      <c r="O278" s="410"/>
      <c r="P278" s="361"/>
      <c r="Q278" s="359"/>
      <c r="R278" s="542"/>
      <c r="S278" s="409"/>
      <c r="T278" s="408"/>
    </row>
    <row r="279" spans="15:20" x14ac:dyDescent="0.25">
      <c r="O279" s="410"/>
      <c r="P279" s="361"/>
      <c r="Q279" s="359"/>
      <c r="R279" s="542"/>
      <c r="S279" s="409"/>
      <c r="T279" s="408"/>
    </row>
    <row r="280" spans="15:20" x14ac:dyDescent="0.25">
      <c r="O280" s="410"/>
      <c r="P280" s="361"/>
      <c r="Q280" s="359"/>
      <c r="R280" s="542"/>
      <c r="S280" s="409"/>
      <c r="T280" s="408"/>
    </row>
    <row r="281" spans="15:20" x14ac:dyDescent="0.25">
      <c r="O281" s="410"/>
      <c r="P281" s="361"/>
      <c r="Q281" s="359"/>
      <c r="R281" s="542"/>
      <c r="S281" s="409"/>
      <c r="T281" s="408"/>
    </row>
    <row r="282" spans="15:20" x14ac:dyDescent="0.25">
      <c r="O282" s="410"/>
      <c r="P282" s="361"/>
      <c r="Q282" s="359"/>
      <c r="R282" s="542"/>
      <c r="S282" s="409"/>
      <c r="T282" s="408"/>
    </row>
    <row r="283" spans="15:20" x14ac:dyDescent="0.25">
      <c r="O283" s="410"/>
      <c r="P283" s="361"/>
      <c r="Q283" s="359"/>
      <c r="R283" s="542"/>
      <c r="S283" s="409"/>
      <c r="T283" s="408"/>
    </row>
    <row r="284" spans="15:20" x14ac:dyDescent="0.25">
      <c r="O284" s="410"/>
      <c r="P284" s="361"/>
      <c r="Q284" s="359"/>
      <c r="R284" s="542"/>
      <c r="S284" s="409"/>
      <c r="T284" s="408"/>
    </row>
    <row r="285" spans="15:20" x14ac:dyDescent="0.25">
      <c r="O285" s="410"/>
      <c r="P285" s="361"/>
      <c r="Q285" s="359"/>
      <c r="R285" s="542"/>
      <c r="S285" s="409"/>
      <c r="T285" s="408"/>
    </row>
    <row r="286" spans="15:20" x14ac:dyDescent="0.25">
      <c r="O286" s="410"/>
      <c r="P286" s="361"/>
      <c r="Q286" s="359"/>
      <c r="R286" s="542"/>
      <c r="S286" s="409"/>
      <c r="T286" s="408"/>
    </row>
    <row r="287" spans="15:20" x14ac:dyDescent="0.25">
      <c r="O287" s="410"/>
      <c r="P287" s="361"/>
      <c r="Q287" s="359"/>
      <c r="R287" s="542"/>
      <c r="S287" s="409"/>
      <c r="T287" s="408"/>
    </row>
    <row r="288" spans="15:20" x14ac:dyDescent="0.25">
      <c r="O288" s="410"/>
      <c r="P288" s="361"/>
      <c r="Q288" s="359"/>
      <c r="R288" s="542"/>
      <c r="S288" s="409"/>
      <c r="T288" s="408"/>
    </row>
    <row r="289" spans="15:20" x14ac:dyDescent="0.25">
      <c r="O289" s="410"/>
      <c r="P289" s="361"/>
      <c r="Q289" s="359"/>
      <c r="R289" s="542"/>
      <c r="S289" s="409"/>
      <c r="T289" s="408"/>
    </row>
    <row r="290" spans="15:20" x14ac:dyDescent="0.25">
      <c r="O290" s="410"/>
      <c r="P290" s="361"/>
      <c r="Q290" s="359"/>
      <c r="R290" s="542"/>
      <c r="S290" s="409"/>
      <c r="T290" s="408"/>
    </row>
    <row r="291" spans="15:20" x14ac:dyDescent="0.25">
      <c r="O291" s="410"/>
      <c r="P291" s="361"/>
      <c r="Q291" s="359"/>
      <c r="R291" s="542"/>
      <c r="S291" s="409"/>
      <c r="T291" s="408"/>
    </row>
    <row r="292" spans="15:20" x14ac:dyDescent="0.25">
      <c r="O292" s="410"/>
      <c r="P292" s="361"/>
      <c r="Q292" s="359"/>
      <c r="R292" s="542"/>
      <c r="S292" s="409"/>
      <c r="T292" s="408"/>
    </row>
    <row r="293" spans="15:20" x14ac:dyDescent="0.25">
      <c r="O293" s="410"/>
      <c r="P293" s="361"/>
      <c r="Q293" s="359"/>
      <c r="R293" s="542"/>
      <c r="S293" s="409"/>
      <c r="T293" s="408"/>
    </row>
    <row r="294" spans="15:20" x14ac:dyDescent="0.25">
      <c r="O294" s="410"/>
      <c r="P294" s="361"/>
      <c r="Q294" s="359"/>
      <c r="R294" s="542"/>
      <c r="S294" s="409"/>
      <c r="T294" s="408"/>
    </row>
    <row r="295" spans="15:20" x14ac:dyDescent="0.25">
      <c r="O295" s="410"/>
      <c r="P295" s="361"/>
      <c r="Q295" s="359"/>
      <c r="R295" s="542"/>
      <c r="S295" s="409"/>
      <c r="T295" s="408"/>
    </row>
    <row r="296" spans="15:20" x14ac:dyDescent="0.25">
      <c r="O296" s="410"/>
      <c r="P296" s="361"/>
      <c r="Q296" s="359"/>
      <c r="R296" s="542"/>
      <c r="S296" s="409"/>
      <c r="T296" s="408"/>
    </row>
    <row r="297" spans="15:20" x14ac:dyDescent="0.25">
      <c r="O297" s="410"/>
      <c r="P297" s="361"/>
      <c r="Q297" s="359"/>
      <c r="R297" s="542"/>
      <c r="S297" s="409"/>
      <c r="T297" s="408"/>
    </row>
    <row r="298" spans="15:20" x14ac:dyDescent="0.25">
      <c r="O298" s="410"/>
      <c r="P298" s="361"/>
      <c r="Q298" s="359"/>
      <c r="R298" s="542"/>
      <c r="S298" s="409"/>
      <c r="T298" s="408"/>
    </row>
    <row r="299" spans="15:20" x14ac:dyDescent="0.25">
      <c r="O299" s="410"/>
      <c r="P299" s="361"/>
      <c r="Q299" s="359"/>
      <c r="R299" s="542"/>
      <c r="S299" s="409"/>
      <c r="T299" s="408"/>
    </row>
    <row r="300" spans="15:20" x14ac:dyDescent="0.25">
      <c r="O300" s="410"/>
      <c r="P300" s="361"/>
      <c r="Q300" s="359"/>
      <c r="R300" s="542"/>
      <c r="S300" s="409"/>
      <c r="T300" s="408"/>
    </row>
    <row r="301" spans="15:20" x14ac:dyDescent="0.25">
      <c r="O301" s="410"/>
      <c r="P301" s="361"/>
      <c r="Q301" s="359"/>
      <c r="R301" s="542"/>
      <c r="S301" s="409"/>
      <c r="T301" s="408"/>
    </row>
    <row r="302" spans="15:20" x14ac:dyDescent="0.25">
      <c r="O302" s="410"/>
      <c r="P302" s="361"/>
      <c r="Q302" s="359"/>
      <c r="R302" s="542"/>
      <c r="S302" s="409"/>
      <c r="T302" s="408"/>
    </row>
    <row r="303" spans="15:20" x14ac:dyDescent="0.25">
      <c r="O303" s="410"/>
      <c r="P303" s="361"/>
      <c r="Q303" s="359"/>
      <c r="R303" s="542"/>
      <c r="S303" s="409"/>
      <c r="T303" s="408"/>
    </row>
    <row r="304" spans="15:20" x14ac:dyDescent="0.25">
      <c r="O304" s="410"/>
      <c r="P304" s="361"/>
      <c r="Q304" s="359"/>
      <c r="R304" s="542"/>
      <c r="S304" s="409"/>
      <c r="T304" s="408"/>
    </row>
    <row r="305" spans="15:20" x14ac:dyDescent="0.25">
      <c r="O305" s="410"/>
      <c r="P305" s="361"/>
      <c r="Q305" s="359"/>
      <c r="R305" s="542"/>
      <c r="S305" s="409"/>
      <c r="T305" s="408"/>
    </row>
    <row r="306" spans="15:20" x14ac:dyDescent="0.25">
      <c r="O306" s="410"/>
      <c r="P306" s="361"/>
      <c r="Q306" s="359"/>
      <c r="R306" s="542"/>
      <c r="S306" s="409"/>
      <c r="T306" s="408"/>
    </row>
    <row r="307" spans="15:20" x14ac:dyDescent="0.25">
      <c r="O307" s="410"/>
      <c r="P307" s="361"/>
      <c r="Q307" s="359"/>
      <c r="R307" s="542"/>
      <c r="S307" s="409"/>
      <c r="T307" s="408"/>
    </row>
    <row r="308" spans="15:20" x14ac:dyDescent="0.25">
      <c r="O308" s="410"/>
      <c r="P308" s="361"/>
      <c r="Q308" s="359"/>
      <c r="R308" s="542"/>
      <c r="S308" s="409"/>
      <c r="T308" s="408"/>
    </row>
    <row r="309" spans="15:20" x14ac:dyDescent="0.25">
      <c r="O309" s="410"/>
      <c r="P309" s="361"/>
      <c r="Q309" s="359"/>
      <c r="R309" s="542"/>
      <c r="S309" s="409"/>
      <c r="T309" s="408"/>
    </row>
    <row r="310" spans="15:20" x14ac:dyDescent="0.25">
      <c r="O310" s="410"/>
      <c r="P310" s="361"/>
      <c r="Q310" s="359"/>
      <c r="R310" s="542"/>
      <c r="S310" s="409"/>
      <c r="T310" s="408"/>
    </row>
    <row r="311" spans="15:20" x14ac:dyDescent="0.25">
      <c r="O311" s="410"/>
      <c r="P311" s="361"/>
      <c r="Q311" s="359"/>
      <c r="R311" s="542"/>
      <c r="S311" s="409"/>
      <c r="T311" s="408"/>
    </row>
    <row r="312" spans="15:20" x14ac:dyDescent="0.25">
      <c r="O312" s="410"/>
      <c r="P312" s="361"/>
      <c r="Q312" s="359"/>
      <c r="R312" s="542"/>
      <c r="S312" s="409"/>
      <c r="T312" s="408"/>
    </row>
    <row r="313" spans="15:20" x14ac:dyDescent="0.25">
      <c r="O313" s="410"/>
      <c r="P313" s="361"/>
      <c r="Q313" s="359"/>
      <c r="R313" s="542"/>
      <c r="S313" s="409"/>
      <c r="T313" s="408"/>
    </row>
    <row r="314" spans="15:20" x14ac:dyDescent="0.25">
      <c r="O314" s="410"/>
      <c r="P314" s="361"/>
      <c r="Q314" s="359"/>
      <c r="R314" s="542"/>
      <c r="S314" s="409"/>
      <c r="T314" s="408"/>
    </row>
    <row r="315" spans="15:20" x14ac:dyDescent="0.25">
      <c r="O315" s="410"/>
      <c r="P315" s="361"/>
      <c r="Q315" s="359"/>
      <c r="R315" s="542"/>
      <c r="S315" s="409"/>
      <c r="T315" s="408"/>
    </row>
    <row r="316" spans="15:20" x14ac:dyDescent="0.25">
      <c r="O316" s="410"/>
      <c r="P316" s="361"/>
      <c r="Q316" s="359"/>
      <c r="R316" s="542"/>
      <c r="S316" s="409"/>
      <c r="T316" s="408"/>
    </row>
    <row r="317" spans="15:20" x14ac:dyDescent="0.25">
      <c r="O317" s="410"/>
      <c r="P317" s="361"/>
      <c r="Q317" s="359"/>
      <c r="R317" s="542"/>
      <c r="S317" s="409"/>
      <c r="T317" s="408"/>
    </row>
    <row r="318" spans="15:20" x14ac:dyDescent="0.25">
      <c r="O318" s="410"/>
      <c r="P318" s="361"/>
      <c r="Q318" s="359"/>
      <c r="R318" s="542"/>
      <c r="S318" s="409"/>
      <c r="T318" s="408"/>
    </row>
    <row r="319" spans="15:20" x14ac:dyDescent="0.25">
      <c r="O319" s="410"/>
      <c r="P319" s="361"/>
      <c r="Q319" s="359"/>
      <c r="R319" s="542"/>
      <c r="S319" s="409"/>
      <c r="T319" s="408"/>
    </row>
    <row r="320" spans="15:20" x14ac:dyDescent="0.25">
      <c r="O320" s="410"/>
      <c r="P320" s="361"/>
      <c r="Q320" s="359"/>
      <c r="R320" s="542"/>
      <c r="S320" s="409"/>
      <c r="T320" s="408"/>
    </row>
    <row r="321" spans="15:20" x14ac:dyDescent="0.25">
      <c r="O321" s="410"/>
      <c r="P321" s="361"/>
      <c r="Q321" s="359"/>
      <c r="R321" s="542"/>
      <c r="S321" s="409"/>
      <c r="T321" s="408"/>
    </row>
    <row r="322" spans="15:20" x14ac:dyDescent="0.25">
      <c r="O322" s="410"/>
      <c r="P322" s="361"/>
      <c r="Q322" s="359"/>
      <c r="R322" s="542"/>
      <c r="S322" s="409"/>
      <c r="T322" s="408"/>
    </row>
    <row r="323" spans="15:20" x14ac:dyDescent="0.25">
      <c r="O323" s="410"/>
      <c r="P323" s="361"/>
      <c r="Q323" s="359"/>
      <c r="R323" s="542"/>
      <c r="S323" s="409"/>
      <c r="T323" s="408"/>
    </row>
    <row r="324" spans="15:20" x14ac:dyDescent="0.25">
      <c r="O324" s="410"/>
      <c r="P324" s="361"/>
      <c r="Q324" s="359"/>
      <c r="R324" s="542"/>
      <c r="S324" s="409"/>
      <c r="T324" s="408"/>
    </row>
    <row r="325" spans="15:20" x14ac:dyDescent="0.25">
      <c r="O325" s="410"/>
      <c r="P325" s="361"/>
      <c r="Q325" s="359"/>
      <c r="R325" s="542"/>
      <c r="S325" s="409"/>
      <c r="T325" s="408"/>
    </row>
    <row r="326" spans="15:20" x14ac:dyDescent="0.25">
      <c r="O326" s="410"/>
      <c r="P326" s="361"/>
      <c r="Q326" s="359"/>
      <c r="R326" s="542"/>
      <c r="S326" s="409"/>
      <c r="T326" s="408"/>
    </row>
    <row r="327" spans="15:20" x14ac:dyDescent="0.25">
      <c r="O327" s="410"/>
      <c r="P327" s="361"/>
      <c r="Q327" s="359"/>
      <c r="R327" s="542"/>
      <c r="S327" s="409"/>
      <c r="T327" s="408"/>
    </row>
    <row r="328" spans="15:20" x14ac:dyDescent="0.25">
      <c r="O328" s="410"/>
      <c r="P328" s="361"/>
      <c r="Q328" s="359"/>
      <c r="R328" s="542"/>
      <c r="S328" s="409"/>
      <c r="T328" s="408"/>
    </row>
    <row r="329" spans="15:20" x14ac:dyDescent="0.25">
      <c r="O329" s="410"/>
      <c r="P329" s="361"/>
      <c r="Q329" s="359"/>
      <c r="R329" s="542"/>
      <c r="S329" s="409"/>
      <c r="T329" s="408"/>
    </row>
    <row r="330" spans="15:20" x14ac:dyDescent="0.25">
      <c r="O330" s="410"/>
      <c r="P330" s="361"/>
      <c r="Q330" s="359"/>
      <c r="R330" s="542"/>
      <c r="S330" s="409"/>
      <c r="T330" s="408"/>
    </row>
    <row r="331" spans="15:20" x14ac:dyDescent="0.25">
      <c r="O331" s="410"/>
      <c r="P331" s="361"/>
      <c r="Q331" s="359"/>
      <c r="R331" s="542"/>
      <c r="S331" s="409"/>
      <c r="T331" s="408"/>
    </row>
    <row r="332" spans="15:20" x14ac:dyDescent="0.25">
      <c r="O332" s="410"/>
      <c r="P332" s="361"/>
      <c r="Q332" s="359"/>
      <c r="R332" s="542"/>
      <c r="S332" s="409"/>
      <c r="T332" s="408"/>
    </row>
    <row r="333" spans="15:20" x14ac:dyDescent="0.25">
      <c r="O333" s="410"/>
      <c r="P333" s="361"/>
      <c r="Q333" s="359"/>
      <c r="R333" s="542"/>
      <c r="S333" s="409"/>
      <c r="T333" s="408"/>
    </row>
    <row r="334" spans="15:20" x14ac:dyDescent="0.25">
      <c r="O334" s="410"/>
      <c r="P334" s="361"/>
      <c r="Q334" s="359"/>
      <c r="R334" s="542"/>
      <c r="S334" s="409"/>
      <c r="T334" s="408"/>
    </row>
    <row r="335" spans="15:20" x14ac:dyDescent="0.25">
      <c r="O335" s="410"/>
      <c r="P335" s="361"/>
      <c r="Q335" s="359"/>
      <c r="R335" s="542"/>
      <c r="S335" s="409"/>
      <c r="T335" s="408"/>
    </row>
    <row r="336" spans="15:20" x14ac:dyDescent="0.25">
      <c r="O336" s="410"/>
      <c r="P336" s="361"/>
      <c r="Q336" s="359"/>
      <c r="R336" s="542"/>
      <c r="S336" s="409"/>
      <c r="T336" s="408"/>
    </row>
    <row r="337" spans="15:20" x14ac:dyDescent="0.25">
      <c r="O337" s="410"/>
      <c r="P337" s="361"/>
      <c r="Q337" s="359"/>
      <c r="R337" s="542"/>
      <c r="S337" s="409"/>
      <c r="T337" s="408"/>
    </row>
    <row r="338" spans="15:20" x14ac:dyDescent="0.25">
      <c r="O338" s="410"/>
      <c r="P338" s="361"/>
      <c r="Q338" s="359"/>
      <c r="R338" s="542"/>
      <c r="S338" s="409"/>
      <c r="T338" s="408"/>
    </row>
    <row r="339" spans="15:20" x14ac:dyDescent="0.25">
      <c r="O339" s="410"/>
      <c r="P339" s="361"/>
      <c r="Q339" s="359"/>
      <c r="R339" s="542"/>
      <c r="S339" s="409"/>
      <c r="T339" s="408"/>
    </row>
    <row r="340" spans="15:20" x14ac:dyDescent="0.25">
      <c r="O340" s="410"/>
      <c r="P340" s="361"/>
      <c r="Q340" s="359"/>
      <c r="R340" s="542"/>
      <c r="S340" s="409"/>
      <c r="T340" s="408"/>
    </row>
    <row r="341" spans="15:20" x14ac:dyDescent="0.25">
      <c r="O341" s="410"/>
      <c r="P341" s="361"/>
      <c r="Q341" s="359"/>
      <c r="R341" s="542"/>
      <c r="S341" s="409"/>
      <c r="T341" s="408"/>
    </row>
    <row r="342" spans="15:20" x14ac:dyDescent="0.25">
      <c r="O342" s="410"/>
      <c r="P342" s="361"/>
      <c r="Q342" s="359"/>
      <c r="R342" s="542"/>
      <c r="S342" s="409"/>
      <c r="T342" s="408"/>
    </row>
    <row r="343" spans="15:20" x14ac:dyDescent="0.25">
      <c r="O343" s="410"/>
      <c r="P343" s="361"/>
      <c r="Q343" s="359"/>
      <c r="R343" s="542"/>
      <c r="S343" s="409"/>
      <c r="T343" s="408"/>
    </row>
    <row r="344" spans="15:20" x14ac:dyDescent="0.25">
      <c r="O344" s="410"/>
      <c r="P344" s="361"/>
      <c r="Q344" s="359"/>
      <c r="R344" s="542"/>
      <c r="S344" s="409"/>
      <c r="T344" s="408"/>
    </row>
    <row r="345" spans="15:20" x14ac:dyDescent="0.25">
      <c r="O345" s="410"/>
      <c r="P345" s="361"/>
      <c r="Q345" s="359"/>
      <c r="R345" s="542"/>
      <c r="S345" s="409"/>
      <c r="T345" s="408"/>
    </row>
    <row r="346" spans="15:20" x14ac:dyDescent="0.25">
      <c r="O346" s="410"/>
      <c r="P346" s="361"/>
      <c r="Q346" s="359"/>
      <c r="R346" s="542"/>
      <c r="S346" s="409"/>
      <c r="T346" s="408"/>
    </row>
    <row r="347" spans="15:20" x14ac:dyDescent="0.25">
      <c r="O347" s="410"/>
      <c r="P347" s="361"/>
      <c r="Q347" s="359"/>
      <c r="R347" s="542"/>
      <c r="S347" s="409"/>
      <c r="T347" s="408"/>
    </row>
    <row r="348" spans="15:20" x14ac:dyDescent="0.25">
      <c r="O348" s="410"/>
      <c r="P348" s="361"/>
      <c r="Q348" s="359"/>
      <c r="R348" s="542"/>
      <c r="S348" s="409"/>
      <c r="T348" s="408"/>
    </row>
    <row r="349" spans="15:20" x14ac:dyDescent="0.25">
      <c r="O349" s="410"/>
      <c r="P349" s="361"/>
      <c r="Q349" s="359"/>
      <c r="R349" s="542"/>
      <c r="S349" s="409"/>
      <c r="T349" s="408"/>
    </row>
    <row r="350" spans="15:20" x14ac:dyDescent="0.25">
      <c r="O350" s="410"/>
      <c r="P350" s="361"/>
      <c r="Q350" s="359"/>
      <c r="R350" s="542"/>
      <c r="S350" s="409"/>
      <c r="T350" s="408"/>
    </row>
    <row r="351" spans="15:20" x14ac:dyDescent="0.25">
      <c r="O351" s="410"/>
      <c r="P351" s="361"/>
      <c r="Q351" s="359"/>
      <c r="R351" s="542"/>
      <c r="S351" s="409"/>
      <c r="T351" s="408"/>
    </row>
    <row r="352" spans="15:20" x14ac:dyDescent="0.25">
      <c r="O352" s="410"/>
      <c r="P352" s="361"/>
      <c r="Q352" s="359"/>
      <c r="R352" s="542"/>
      <c r="S352" s="409"/>
      <c r="T352" s="408"/>
    </row>
    <row r="353" spans="15:20" x14ac:dyDescent="0.25">
      <c r="O353" s="410"/>
      <c r="P353" s="361"/>
      <c r="Q353" s="359"/>
      <c r="R353" s="542"/>
      <c r="S353" s="409"/>
      <c r="T353" s="408"/>
    </row>
    <row r="354" spans="15:20" x14ac:dyDescent="0.25">
      <c r="O354" s="410"/>
      <c r="P354" s="361"/>
      <c r="Q354" s="359"/>
      <c r="R354" s="542"/>
      <c r="S354" s="409"/>
      <c r="T354" s="408"/>
    </row>
    <row r="355" spans="15:20" x14ac:dyDescent="0.25">
      <c r="O355" s="410"/>
      <c r="P355" s="361"/>
      <c r="Q355" s="359"/>
      <c r="R355" s="542"/>
      <c r="S355" s="409"/>
      <c r="T355" s="408"/>
    </row>
    <row r="356" spans="15:20" x14ac:dyDescent="0.25">
      <c r="O356" s="410"/>
      <c r="P356" s="361"/>
      <c r="Q356" s="359"/>
      <c r="R356" s="542"/>
      <c r="S356" s="409"/>
      <c r="T356" s="408"/>
    </row>
    <row r="357" spans="15:20" x14ac:dyDescent="0.25">
      <c r="O357" s="410"/>
      <c r="P357" s="361"/>
      <c r="Q357" s="359"/>
      <c r="R357" s="542"/>
      <c r="S357" s="409"/>
      <c r="T357" s="408"/>
    </row>
    <row r="358" spans="15:20" x14ac:dyDescent="0.25">
      <c r="O358" s="410"/>
      <c r="P358" s="361"/>
      <c r="Q358" s="359"/>
      <c r="R358" s="542"/>
      <c r="S358" s="409"/>
      <c r="T358" s="408"/>
    </row>
    <row r="359" spans="15:20" x14ac:dyDescent="0.25">
      <c r="O359" s="410"/>
      <c r="P359" s="361"/>
      <c r="Q359" s="359"/>
      <c r="R359" s="542"/>
      <c r="S359" s="409"/>
      <c r="T359" s="408"/>
    </row>
    <row r="360" spans="15:20" x14ac:dyDescent="0.25">
      <c r="O360" s="410"/>
      <c r="P360" s="361"/>
      <c r="Q360" s="359"/>
      <c r="R360" s="542"/>
      <c r="S360" s="409"/>
      <c r="T360" s="408"/>
    </row>
    <row r="361" spans="15:20" x14ac:dyDescent="0.25">
      <c r="O361" s="410"/>
      <c r="P361" s="361"/>
      <c r="Q361" s="359"/>
      <c r="R361" s="542"/>
      <c r="S361" s="409"/>
      <c r="T361" s="408"/>
    </row>
    <row r="362" spans="15:20" x14ac:dyDescent="0.25">
      <c r="O362" s="410"/>
      <c r="P362" s="361"/>
      <c r="Q362" s="359"/>
      <c r="R362" s="542"/>
      <c r="S362" s="409"/>
      <c r="T362" s="408"/>
    </row>
    <row r="363" spans="15:20" x14ac:dyDescent="0.25">
      <c r="O363" s="410"/>
      <c r="P363" s="361"/>
      <c r="Q363" s="359"/>
      <c r="R363" s="542"/>
      <c r="S363" s="409"/>
      <c r="T363" s="408"/>
    </row>
    <row r="364" spans="15:20" x14ac:dyDescent="0.25">
      <c r="O364" s="410"/>
      <c r="P364" s="361"/>
      <c r="Q364" s="359"/>
      <c r="R364" s="542"/>
      <c r="S364" s="409"/>
      <c r="T364" s="408"/>
    </row>
    <row r="365" spans="15:20" x14ac:dyDescent="0.25">
      <c r="O365" s="410"/>
      <c r="P365" s="361"/>
      <c r="Q365" s="359"/>
      <c r="R365" s="542"/>
      <c r="S365" s="409"/>
      <c r="T365" s="408"/>
    </row>
    <row r="366" spans="15:20" x14ac:dyDescent="0.25">
      <c r="O366" s="410"/>
      <c r="P366" s="361"/>
      <c r="Q366" s="359"/>
      <c r="R366" s="542"/>
      <c r="S366" s="409"/>
      <c r="T366" s="408"/>
    </row>
    <row r="367" spans="15:20" x14ac:dyDescent="0.25">
      <c r="O367" s="410"/>
      <c r="P367" s="361"/>
      <c r="Q367" s="359"/>
      <c r="R367" s="542"/>
      <c r="S367" s="409"/>
      <c r="T367" s="408"/>
    </row>
    <row r="368" spans="15:20" x14ac:dyDescent="0.25">
      <c r="O368" s="410"/>
      <c r="P368" s="361"/>
      <c r="Q368" s="359"/>
      <c r="R368" s="542"/>
      <c r="S368" s="409"/>
      <c r="T368" s="408"/>
    </row>
    <row r="369" spans="15:20" x14ac:dyDescent="0.25">
      <c r="O369" s="410"/>
      <c r="P369" s="361"/>
      <c r="Q369" s="359"/>
      <c r="R369" s="542"/>
      <c r="S369" s="409"/>
      <c r="T369" s="408"/>
    </row>
    <row r="370" spans="15:20" x14ac:dyDescent="0.25">
      <c r="O370" s="410"/>
      <c r="P370" s="361"/>
      <c r="Q370" s="359"/>
      <c r="R370" s="542"/>
      <c r="S370" s="409"/>
      <c r="T370" s="408"/>
    </row>
    <row r="371" spans="15:20" x14ac:dyDescent="0.25">
      <c r="O371" s="410"/>
      <c r="P371" s="361"/>
      <c r="Q371" s="359"/>
      <c r="R371" s="542"/>
      <c r="S371" s="409"/>
      <c r="T371" s="408"/>
    </row>
    <row r="372" spans="15:20" x14ac:dyDescent="0.25">
      <c r="O372" s="410"/>
      <c r="P372" s="361"/>
      <c r="Q372" s="359"/>
      <c r="R372" s="542"/>
      <c r="S372" s="409"/>
      <c r="T372" s="408"/>
    </row>
    <row r="373" spans="15:20" x14ac:dyDescent="0.25">
      <c r="O373" s="410"/>
      <c r="P373" s="361"/>
      <c r="Q373" s="359"/>
      <c r="R373" s="542"/>
      <c r="S373" s="409"/>
      <c r="T373" s="408"/>
    </row>
    <row r="374" spans="15:20" x14ac:dyDescent="0.25">
      <c r="O374" s="410"/>
      <c r="P374" s="361"/>
      <c r="Q374" s="359"/>
      <c r="R374" s="542"/>
      <c r="S374" s="409"/>
      <c r="T374" s="408"/>
    </row>
    <row r="375" spans="15:20" x14ac:dyDescent="0.25">
      <c r="O375" s="410"/>
      <c r="P375" s="361"/>
      <c r="Q375" s="359"/>
      <c r="R375" s="542"/>
      <c r="S375" s="409"/>
      <c r="T375" s="408"/>
    </row>
    <row r="376" spans="15:20" x14ac:dyDescent="0.25">
      <c r="O376" s="410"/>
      <c r="P376" s="361"/>
      <c r="Q376" s="359"/>
      <c r="R376" s="542"/>
      <c r="S376" s="409"/>
      <c r="T376" s="408"/>
    </row>
    <row r="377" spans="15:20" x14ac:dyDescent="0.25">
      <c r="O377" s="410"/>
      <c r="P377" s="361"/>
      <c r="Q377" s="359"/>
      <c r="R377" s="542"/>
      <c r="S377" s="409"/>
      <c r="T377" s="408"/>
    </row>
    <row r="378" spans="15:20" x14ac:dyDescent="0.25">
      <c r="O378" s="410"/>
      <c r="P378" s="361"/>
      <c r="Q378" s="359"/>
      <c r="R378" s="542"/>
      <c r="S378" s="409"/>
      <c r="T378" s="408"/>
    </row>
    <row r="379" spans="15:20" x14ac:dyDescent="0.25">
      <c r="O379" s="410"/>
      <c r="P379" s="361"/>
      <c r="Q379" s="359"/>
      <c r="R379" s="542"/>
      <c r="S379" s="409"/>
      <c r="T379" s="408"/>
    </row>
    <row r="380" spans="15:20" x14ac:dyDescent="0.25">
      <c r="O380" s="410"/>
      <c r="P380" s="361"/>
      <c r="Q380" s="359"/>
      <c r="R380" s="542"/>
      <c r="S380" s="409"/>
      <c r="T380" s="408"/>
    </row>
    <row r="381" spans="15:20" x14ac:dyDescent="0.25">
      <c r="O381" s="410"/>
      <c r="P381" s="361"/>
      <c r="Q381" s="359"/>
      <c r="R381" s="542"/>
      <c r="S381" s="409"/>
      <c r="T381" s="408"/>
    </row>
    <row r="382" spans="15:20" x14ac:dyDescent="0.25">
      <c r="O382" s="410"/>
      <c r="P382" s="361"/>
      <c r="Q382" s="359"/>
      <c r="R382" s="542"/>
      <c r="S382" s="409"/>
      <c r="T382" s="408"/>
    </row>
    <row r="383" spans="15:20" x14ac:dyDescent="0.25">
      <c r="O383" s="410"/>
      <c r="P383" s="361"/>
      <c r="Q383" s="359"/>
      <c r="R383" s="542"/>
      <c r="S383" s="409"/>
      <c r="T383" s="408"/>
    </row>
    <row r="384" spans="15:20" x14ac:dyDescent="0.25">
      <c r="O384" s="410"/>
      <c r="P384" s="361"/>
      <c r="Q384" s="359"/>
      <c r="R384" s="542"/>
      <c r="S384" s="409"/>
      <c r="T384" s="408"/>
    </row>
    <row r="385" spans="15:20" x14ac:dyDescent="0.25">
      <c r="O385" s="410"/>
      <c r="P385" s="361"/>
      <c r="Q385" s="359"/>
      <c r="R385" s="542"/>
      <c r="S385" s="409"/>
      <c r="T385" s="408"/>
    </row>
    <row r="386" spans="15:20" x14ac:dyDescent="0.25">
      <c r="O386" s="410"/>
      <c r="P386" s="361"/>
      <c r="Q386" s="359"/>
      <c r="R386" s="542"/>
      <c r="S386" s="409"/>
      <c r="T386" s="408"/>
    </row>
    <row r="387" spans="15:20" x14ac:dyDescent="0.25">
      <c r="O387" s="410"/>
      <c r="P387" s="361"/>
      <c r="Q387" s="359"/>
      <c r="R387" s="542"/>
      <c r="S387" s="409"/>
      <c r="T387" s="408"/>
    </row>
    <row r="388" spans="15:20" x14ac:dyDescent="0.25">
      <c r="O388" s="410"/>
      <c r="P388" s="361"/>
      <c r="Q388" s="359"/>
      <c r="R388" s="542"/>
      <c r="S388" s="409"/>
      <c r="T388" s="408"/>
    </row>
    <row r="389" spans="15:20" x14ac:dyDescent="0.25">
      <c r="O389" s="410"/>
      <c r="P389" s="361"/>
      <c r="Q389" s="359"/>
      <c r="R389" s="542"/>
      <c r="S389" s="409"/>
      <c r="T389" s="408"/>
    </row>
    <row r="390" spans="15:20" x14ac:dyDescent="0.25">
      <c r="O390" s="410"/>
      <c r="P390" s="361"/>
      <c r="Q390" s="359"/>
      <c r="R390" s="542"/>
      <c r="S390" s="409"/>
      <c r="T390" s="408"/>
    </row>
    <row r="391" spans="15:20" x14ac:dyDescent="0.25">
      <c r="O391" s="410"/>
      <c r="P391" s="361"/>
      <c r="Q391" s="359"/>
      <c r="R391" s="542"/>
      <c r="S391" s="409"/>
      <c r="T391" s="408"/>
    </row>
    <row r="392" spans="15:20" x14ac:dyDescent="0.25">
      <c r="O392" s="410"/>
      <c r="P392" s="361"/>
      <c r="Q392" s="359"/>
      <c r="R392" s="542"/>
      <c r="S392" s="409"/>
      <c r="T392" s="408"/>
    </row>
    <row r="393" spans="15:20" x14ac:dyDescent="0.25">
      <c r="O393" s="410"/>
      <c r="P393" s="361"/>
      <c r="Q393" s="359"/>
      <c r="R393" s="542"/>
      <c r="S393" s="409"/>
      <c r="T393" s="408"/>
    </row>
    <row r="394" spans="15:20" x14ac:dyDescent="0.25">
      <c r="O394" s="410"/>
      <c r="P394" s="361"/>
      <c r="Q394" s="359"/>
      <c r="R394" s="542"/>
      <c r="S394" s="409"/>
      <c r="T394" s="408"/>
    </row>
  </sheetData>
  <sheetProtection algorithmName="SHA-512" hashValue="t0gr2ePa+w1TRDK0ecr9mJoSbM3fz9GO1QBz1D7fWUACEr1PlWaB3fRIK8nSopD4N4RHjwkXzJuQ+FWN1syFmQ==" saltValue="o1Gg/fnimB+9QOZSEH93BA==" spinCount="100000" sheet="1" objects="1" scenarios="1"/>
  <mergeCells count="1">
    <mergeCell ref="B1:C1"/>
  </mergeCells>
  <pageMargins left="0.25" right="0.25" top="0.75" bottom="0.75" header="0.3" footer="0.3"/>
  <pageSetup paperSize="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3F9F6-D23F-4EB5-A1A9-C769AD42D583}">
  <sheetPr>
    <tabColor rgb="FFFF5B5B"/>
    <pageSetUpPr fitToPage="1"/>
  </sheetPr>
  <dimension ref="A1:R278"/>
  <sheetViews>
    <sheetView topLeftCell="B1" zoomScale="90" zoomScaleNormal="90" workbookViewId="0">
      <pane ySplit="1" topLeftCell="A2" activePane="bottomLeft" state="frozen"/>
      <selection pane="bottomLeft" activeCell="B9" sqref="B9"/>
    </sheetView>
  </sheetViews>
  <sheetFormatPr defaultColWidth="15" defaultRowHeight="15" x14ac:dyDescent="0.25"/>
  <cols>
    <col min="1" max="1" width="0" style="79" hidden="1" customWidth="1"/>
    <col min="2" max="2" width="23" style="142" customWidth="1"/>
    <col min="3" max="3" width="23" style="142" hidden="1" customWidth="1"/>
    <col min="4" max="4" width="13.28515625" style="138" customWidth="1"/>
    <col min="5" max="5" width="10.140625" style="139" customWidth="1"/>
    <col min="6" max="6" width="11.5703125" style="142" customWidth="1"/>
    <col min="7" max="7" width="10.85546875" style="142" customWidth="1"/>
    <col min="8" max="8" width="14.140625" style="141" customWidth="1"/>
    <col min="9" max="9" width="15" style="88"/>
    <col min="10" max="10" width="15" style="85"/>
    <col min="11" max="11" width="15" style="243"/>
    <col min="12" max="12" width="15" style="153"/>
    <col min="13" max="13" width="18.140625" style="154" customWidth="1"/>
    <col min="14" max="14" width="17.7109375" style="155" customWidth="1"/>
    <col min="15" max="15" width="20.5703125" style="390" customWidth="1"/>
    <col min="16" max="16" width="21" style="403" customWidth="1"/>
    <col min="17" max="16384" width="15" style="76"/>
  </cols>
  <sheetData>
    <row r="1" spans="1:16" s="74" customFormat="1" ht="86.25" customHeight="1" thickBot="1" x14ac:dyDescent="0.3">
      <c r="A1" s="73" t="s">
        <v>368</v>
      </c>
      <c r="B1" s="307" t="s">
        <v>369</v>
      </c>
      <c r="C1" s="450"/>
      <c r="D1" s="308" t="s">
        <v>370</v>
      </c>
      <c r="E1" s="309" t="s">
        <v>1227</v>
      </c>
      <c r="F1" s="310" t="s">
        <v>1258</v>
      </c>
      <c r="G1" s="310" t="s">
        <v>1233</v>
      </c>
      <c r="H1" s="456" t="s">
        <v>1260</v>
      </c>
      <c r="I1" s="458" t="s">
        <v>653</v>
      </c>
      <c r="J1" s="459" t="s">
        <v>654</v>
      </c>
      <c r="K1" s="457" t="s">
        <v>1291</v>
      </c>
      <c r="L1" s="315" t="s">
        <v>652</v>
      </c>
      <c r="M1" s="404" t="s">
        <v>1588</v>
      </c>
      <c r="N1" s="317" t="s">
        <v>1266</v>
      </c>
      <c r="O1" s="373" t="s">
        <v>1589</v>
      </c>
      <c r="P1" s="374" t="s">
        <v>1590</v>
      </c>
    </row>
    <row r="2" spans="1:16" s="74" customFormat="1" ht="54.75" customHeight="1" thickTop="1" thickBot="1" x14ac:dyDescent="0.3">
      <c r="A2" s="73"/>
      <c r="B2" s="301"/>
      <c r="C2" s="451"/>
      <c r="D2" s="128"/>
      <c r="E2" s="129"/>
      <c r="F2" s="130"/>
      <c r="G2" s="130"/>
      <c r="H2" s="131"/>
      <c r="I2" s="936" t="s">
        <v>1228</v>
      </c>
      <c r="J2" s="944"/>
      <c r="K2" s="375"/>
      <c r="L2" s="278"/>
      <c r="M2" s="452"/>
      <c r="N2" s="484" t="s">
        <v>1347</v>
      </c>
      <c r="O2" s="376"/>
      <c r="P2" s="377"/>
    </row>
    <row r="3" spans="1:16" ht="15" customHeight="1" x14ac:dyDescent="0.25">
      <c r="A3" s="75">
        <v>70</v>
      </c>
      <c r="B3" s="302" t="s">
        <v>373</v>
      </c>
      <c r="C3" s="453"/>
      <c r="D3" s="133">
        <v>731</v>
      </c>
      <c r="E3" s="134">
        <v>10.692668255764897</v>
      </c>
      <c r="F3" s="135">
        <v>0.7</v>
      </c>
      <c r="G3" s="135">
        <f t="shared" ref="G3:G66" si="0">1-F3</f>
        <v>0.30000000000000004</v>
      </c>
      <c r="H3" s="136">
        <v>0.38655462184873951</v>
      </c>
      <c r="I3" s="90">
        <v>30000</v>
      </c>
      <c r="J3" s="270">
        <v>30000</v>
      </c>
      <c r="K3" s="279">
        <f t="shared" ref="K3:K66" si="1">MAX(I3,J3)</f>
        <v>30000</v>
      </c>
      <c r="L3" s="280">
        <v>30000.000000000004</v>
      </c>
      <c r="M3" s="454">
        <f t="shared" ref="M3:M37" si="2">K3-L3</f>
        <v>0</v>
      </c>
      <c r="N3" s="150">
        <v>19600</v>
      </c>
      <c r="O3" s="380">
        <f t="shared" ref="O3:O66" si="3">MIN(M3,N3)</f>
        <v>0</v>
      </c>
      <c r="P3" s="381">
        <f t="shared" ref="P3:P66" si="4">M3-O3</f>
        <v>0</v>
      </c>
    </row>
    <row r="4" spans="1:16" ht="15" customHeight="1" x14ac:dyDescent="0.25">
      <c r="A4" s="75">
        <v>119</v>
      </c>
      <c r="B4" s="303" t="s">
        <v>377</v>
      </c>
      <c r="C4" s="455"/>
      <c r="D4" s="138">
        <v>1636</v>
      </c>
      <c r="E4" s="139">
        <v>10.061872266904352</v>
      </c>
      <c r="F4" s="140">
        <v>0.7</v>
      </c>
      <c r="G4" s="140">
        <f t="shared" si="0"/>
        <v>0.30000000000000004</v>
      </c>
      <c r="H4" s="141">
        <v>0.33420707732634336</v>
      </c>
      <c r="I4" s="91">
        <v>60000</v>
      </c>
      <c r="J4" s="91">
        <v>60000</v>
      </c>
      <c r="K4" s="382">
        <f t="shared" si="1"/>
        <v>60000</v>
      </c>
      <c r="L4" s="282">
        <v>60000.000000000007</v>
      </c>
      <c r="M4" s="454">
        <f t="shared" si="2"/>
        <v>0</v>
      </c>
      <c r="N4" s="155">
        <v>7700</v>
      </c>
      <c r="O4" s="384">
        <f t="shared" si="3"/>
        <v>0</v>
      </c>
      <c r="P4" s="385">
        <f t="shared" si="4"/>
        <v>0</v>
      </c>
    </row>
    <row r="5" spans="1:16" ht="15" customHeight="1" x14ac:dyDescent="0.25">
      <c r="A5" s="75">
        <v>140</v>
      </c>
      <c r="B5" s="302" t="s">
        <v>378</v>
      </c>
      <c r="C5" s="453"/>
      <c r="D5" s="133">
        <v>2360</v>
      </c>
      <c r="E5" s="134">
        <v>4.354219516302015</v>
      </c>
      <c r="F5" s="135">
        <v>0.8</v>
      </c>
      <c r="G5" s="135">
        <f t="shared" si="0"/>
        <v>0.19999999999999996</v>
      </c>
      <c r="H5" s="136">
        <v>0.49717759444203213</v>
      </c>
      <c r="I5" s="90">
        <v>60000</v>
      </c>
      <c r="J5" s="90">
        <v>60000</v>
      </c>
      <c r="K5" s="378">
        <f t="shared" si="1"/>
        <v>60000</v>
      </c>
      <c r="L5" s="280">
        <v>60000.399999999987</v>
      </c>
      <c r="M5" s="454">
        <v>0</v>
      </c>
      <c r="N5" s="150">
        <v>24800</v>
      </c>
      <c r="O5" s="380">
        <f t="shared" si="3"/>
        <v>0</v>
      </c>
      <c r="P5" s="381">
        <f t="shared" si="4"/>
        <v>0</v>
      </c>
    </row>
    <row r="6" spans="1:16" ht="15" customHeight="1" x14ac:dyDescent="0.25">
      <c r="A6" s="75">
        <v>161</v>
      </c>
      <c r="B6" s="303" t="s">
        <v>380</v>
      </c>
      <c r="C6" s="455"/>
      <c r="D6" s="138">
        <v>303</v>
      </c>
      <c r="E6" s="139">
        <v>3.6384379149496597</v>
      </c>
      <c r="F6" s="140">
        <v>0.6</v>
      </c>
      <c r="G6" s="140">
        <f t="shared" si="0"/>
        <v>0.4</v>
      </c>
      <c r="H6" s="141">
        <v>0.27814569536423839</v>
      </c>
      <c r="I6" s="91">
        <v>30000</v>
      </c>
      <c r="J6" s="91">
        <v>30000</v>
      </c>
      <c r="K6" s="382">
        <f t="shared" si="1"/>
        <v>30000</v>
      </c>
      <c r="L6" s="282">
        <v>30000</v>
      </c>
      <c r="M6" s="454">
        <f t="shared" si="2"/>
        <v>0</v>
      </c>
      <c r="N6" s="155">
        <v>13800</v>
      </c>
      <c r="O6" s="384">
        <f t="shared" si="3"/>
        <v>0</v>
      </c>
      <c r="P6" s="385">
        <f t="shared" si="4"/>
        <v>0</v>
      </c>
    </row>
    <row r="7" spans="1:16" ht="15" customHeight="1" x14ac:dyDescent="0.25">
      <c r="A7" s="75">
        <v>203</v>
      </c>
      <c r="B7" s="302" t="s">
        <v>383</v>
      </c>
      <c r="C7" s="453"/>
      <c r="D7" s="133">
        <v>806</v>
      </c>
      <c r="E7" s="134">
        <v>5.3484095629241821</v>
      </c>
      <c r="F7" s="135">
        <v>0.7</v>
      </c>
      <c r="G7" s="135">
        <f t="shared" si="0"/>
        <v>0.30000000000000004</v>
      </c>
      <c r="H7" s="136">
        <v>0.2219626168224299</v>
      </c>
      <c r="I7" s="90">
        <v>32880</v>
      </c>
      <c r="J7" s="90">
        <f>40*D7</f>
        <v>32240</v>
      </c>
      <c r="K7" s="378">
        <f t="shared" si="1"/>
        <v>32880</v>
      </c>
      <c r="L7" s="280">
        <v>32880</v>
      </c>
      <c r="M7" s="454">
        <f t="shared" si="2"/>
        <v>0</v>
      </c>
      <c r="N7" s="150">
        <v>13300</v>
      </c>
      <c r="O7" s="380">
        <f t="shared" si="3"/>
        <v>0</v>
      </c>
      <c r="P7" s="381">
        <f t="shared" si="4"/>
        <v>0</v>
      </c>
    </row>
    <row r="8" spans="1:16" ht="15" customHeight="1" x14ac:dyDescent="0.25">
      <c r="A8" s="75">
        <v>217</v>
      </c>
      <c r="B8" s="303" t="s">
        <v>384</v>
      </c>
      <c r="C8" s="455"/>
      <c r="D8" s="138">
        <v>586</v>
      </c>
      <c r="E8" s="139">
        <v>3.5405716843281025</v>
      </c>
      <c r="F8" s="140">
        <v>0.7</v>
      </c>
      <c r="G8" s="140">
        <f t="shared" si="0"/>
        <v>0.30000000000000004</v>
      </c>
      <c r="H8" s="141">
        <v>0.40350877192982454</v>
      </c>
      <c r="I8" s="91">
        <v>30000</v>
      </c>
      <c r="J8" s="91">
        <v>30000</v>
      </c>
      <c r="K8" s="382">
        <f t="shared" si="1"/>
        <v>30000</v>
      </c>
      <c r="L8" s="282">
        <v>30000</v>
      </c>
      <c r="M8" s="454">
        <f t="shared" si="2"/>
        <v>0</v>
      </c>
      <c r="N8" s="155">
        <v>7000</v>
      </c>
      <c r="O8" s="384">
        <f t="shared" si="3"/>
        <v>0</v>
      </c>
      <c r="P8" s="385">
        <f t="shared" si="4"/>
        <v>0</v>
      </c>
    </row>
    <row r="9" spans="1:16" ht="15" customHeight="1" x14ac:dyDescent="0.25">
      <c r="A9" s="75">
        <v>231</v>
      </c>
      <c r="B9" s="302" t="s">
        <v>385</v>
      </c>
      <c r="C9" s="453"/>
      <c r="D9" s="133">
        <v>1681</v>
      </c>
      <c r="E9" s="134">
        <v>14.541145528504154</v>
      </c>
      <c r="F9" s="135">
        <v>0.6</v>
      </c>
      <c r="G9" s="135">
        <f t="shared" si="0"/>
        <v>0.4</v>
      </c>
      <c r="H9" s="136">
        <v>0.18597914252607184</v>
      </c>
      <c r="I9" s="90">
        <v>60000</v>
      </c>
      <c r="J9" s="90">
        <v>60000</v>
      </c>
      <c r="K9" s="378">
        <f t="shared" si="1"/>
        <v>60000</v>
      </c>
      <c r="L9" s="280">
        <v>60000</v>
      </c>
      <c r="M9" s="454">
        <f t="shared" si="2"/>
        <v>0</v>
      </c>
      <c r="N9" s="150">
        <v>80400</v>
      </c>
      <c r="O9" s="380">
        <f t="shared" si="3"/>
        <v>0</v>
      </c>
      <c r="P9" s="381">
        <f t="shared" si="4"/>
        <v>0</v>
      </c>
    </row>
    <row r="10" spans="1:16" ht="15" customHeight="1" x14ac:dyDescent="0.25">
      <c r="A10" s="75">
        <v>287</v>
      </c>
      <c r="B10" s="303" t="s">
        <v>387</v>
      </c>
      <c r="C10" s="455"/>
      <c r="D10" s="138">
        <v>436</v>
      </c>
      <c r="E10" s="139">
        <v>6.4947347609833859</v>
      </c>
      <c r="F10" s="140">
        <v>0.5</v>
      </c>
      <c r="G10" s="140">
        <f t="shared" si="0"/>
        <v>0.5</v>
      </c>
      <c r="H10" s="141">
        <v>0.11333333333333333</v>
      </c>
      <c r="I10" s="91">
        <v>30000</v>
      </c>
      <c r="J10" s="91">
        <v>30000</v>
      </c>
      <c r="K10" s="382">
        <f t="shared" si="1"/>
        <v>30000</v>
      </c>
      <c r="L10" s="282">
        <v>30000</v>
      </c>
      <c r="M10" s="454">
        <f t="shared" si="2"/>
        <v>0</v>
      </c>
      <c r="N10" s="155">
        <v>0</v>
      </c>
      <c r="O10" s="384">
        <f t="shared" si="3"/>
        <v>0</v>
      </c>
      <c r="P10" s="385">
        <f t="shared" si="4"/>
        <v>0</v>
      </c>
    </row>
    <row r="11" spans="1:16" ht="15" customHeight="1" x14ac:dyDescent="0.25">
      <c r="A11" s="75">
        <v>441</v>
      </c>
      <c r="B11" s="302" t="s">
        <v>396</v>
      </c>
      <c r="C11" s="453"/>
      <c r="D11" s="133">
        <v>234</v>
      </c>
      <c r="E11" s="134">
        <v>1.0117344091419491</v>
      </c>
      <c r="F11" s="135">
        <v>0.8</v>
      </c>
      <c r="G11" s="135">
        <f t="shared" si="0"/>
        <v>0.19999999999999996</v>
      </c>
      <c r="H11" s="136">
        <v>0.49211356466876971</v>
      </c>
      <c r="I11" s="90">
        <v>30000</v>
      </c>
      <c r="J11" s="90">
        <v>30000</v>
      </c>
      <c r="K11" s="378">
        <f t="shared" si="1"/>
        <v>30000</v>
      </c>
      <c r="L11" s="280">
        <v>30000</v>
      </c>
      <c r="M11" s="454">
        <f t="shared" si="2"/>
        <v>0</v>
      </c>
      <c r="N11" s="150">
        <v>12800</v>
      </c>
      <c r="O11" s="380">
        <f t="shared" si="3"/>
        <v>0</v>
      </c>
      <c r="P11" s="381">
        <f t="shared" si="4"/>
        <v>0</v>
      </c>
    </row>
    <row r="12" spans="1:16" ht="15" customHeight="1" x14ac:dyDescent="0.25">
      <c r="A12" s="75">
        <v>602</v>
      </c>
      <c r="B12" s="303" t="s">
        <v>401</v>
      </c>
      <c r="C12" s="455"/>
      <c r="D12" s="138">
        <v>827</v>
      </c>
      <c r="E12" s="139">
        <v>5.5589539189284798</v>
      </c>
      <c r="F12" s="140">
        <v>0.6</v>
      </c>
      <c r="G12" s="140">
        <f t="shared" si="0"/>
        <v>0.4</v>
      </c>
      <c r="H12" s="141">
        <v>0.296875</v>
      </c>
      <c r="I12" s="91">
        <v>33800</v>
      </c>
      <c r="J12" s="91">
        <f>40*D12</f>
        <v>33080</v>
      </c>
      <c r="K12" s="382">
        <f t="shared" si="1"/>
        <v>33800</v>
      </c>
      <c r="L12" s="282">
        <v>33799.600000000006</v>
      </c>
      <c r="M12" s="454">
        <f t="shared" si="2"/>
        <v>0.39999999999417923</v>
      </c>
      <c r="N12" s="155">
        <v>0</v>
      </c>
      <c r="O12" s="384">
        <f t="shared" si="3"/>
        <v>0</v>
      </c>
      <c r="P12" s="385">
        <f t="shared" si="4"/>
        <v>0.39999999999417923</v>
      </c>
    </row>
    <row r="13" spans="1:16" ht="15" customHeight="1" x14ac:dyDescent="0.25">
      <c r="A13" s="75">
        <v>623</v>
      </c>
      <c r="B13" s="302" t="s">
        <v>403</v>
      </c>
      <c r="C13" s="453"/>
      <c r="D13" s="133">
        <v>419</v>
      </c>
      <c r="E13" s="134">
        <v>3.3414944030802132</v>
      </c>
      <c r="F13" s="135">
        <v>0.7</v>
      </c>
      <c r="G13" s="135">
        <f t="shared" si="0"/>
        <v>0.30000000000000004</v>
      </c>
      <c r="H13" s="136">
        <v>0.4437869822485207</v>
      </c>
      <c r="I13" s="90">
        <v>30000</v>
      </c>
      <c r="J13" s="90">
        <v>30000</v>
      </c>
      <c r="K13" s="378">
        <f t="shared" si="1"/>
        <v>30000</v>
      </c>
      <c r="L13" s="280">
        <v>30000.000000000004</v>
      </c>
      <c r="M13" s="454">
        <f t="shared" si="2"/>
        <v>0</v>
      </c>
      <c r="N13" s="150">
        <v>420</v>
      </c>
      <c r="O13" s="380">
        <f t="shared" si="3"/>
        <v>0</v>
      </c>
      <c r="P13" s="381">
        <f t="shared" si="4"/>
        <v>0</v>
      </c>
    </row>
    <row r="14" spans="1:16" ht="15" customHeight="1" x14ac:dyDescent="0.25">
      <c r="A14" s="75">
        <v>882</v>
      </c>
      <c r="B14" s="303" t="s">
        <v>411</v>
      </c>
      <c r="C14" s="455"/>
      <c r="D14" s="138">
        <v>389</v>
      </c>
      <c r="E14" s="139">
        <v>4.650150960994579</v>
      </c>
      <c r="F14" s="140">
        <v>0.7</v>
      </c>
      <c r="G14" s="140">
        <f t="shared" si="0"/>
        <v>0.30000000000000004</v>
      </c>
      <c r="H14" s="141">
        <v>0.4516971279373368</v>
      </c>
      <c r="I14" s="91">
        <v>30000</v>
      </c>
      <c r="J14" s="91">
        <v>30000</v>
      </c>
      <c r="K14" s="382">
        <f t="shared" si="1"/>
        <v>30000</v>
      </c>
      <c r="L14" s="282">
        <v>30000</v>
      </c>
      <c r="M14" s="454">
        <f t="shared" si="2"/>
        <v>0</v>
      </c>
      <c r="N14" s="155">
        <v>10500</v>
      </c>
      <c r="O14" s="384">
        <f t="shared" si="3"/>
        <v>0</v>
      </c>
      <c r="P14" s="385">
        <f t="shared" si="4"/>
        <v>0</v>
      </c>
    </row>
    <row r="15" spans="1:16" ht="15" customHeight="1" x14ac:dyDescent="0.25">
      <c r="A15" s="75">
        <v>994</v>
      </c>
      <c r="B15" s="302" t="s">
        <v>416</v>
      </c>
      <c r="C15" s="453"/>
      <c r="D15" s="133">
        <v>237</v>
      </c>
      <c r="E15" s="134">
        <v>2.6225806564804728</v>
      </c>
      <c r="F15" s="135">
        <v>0.7</v>
      </c>
      <c r="G15" s="135">
        <f t="shared" si="0"/>
        <v>0.30000000000000004</v>
      </c>
      <c r="H15" s="136">
        <v>0.41176470588235292</v>
      </c>
      <c r="I15" s="90">
        <v>30000</v>
      </c>
      <c r="J15" s="90">
        <v>30000</v>
      </c>
      <c r="K15" s="378">
        <f t="shared" si="1"/>
        <v>30000</v>
      </c>
      <c r="L15" s="280">
        <v>29999.9</v>
      </c>
      <c r="M15" s="454">
        <f t="shared" si="2"/>
        <v>9.9999999998544808E-2</v>
      </c>
      <c r="N15" s="150">
        <v>840</v>
      </c>
      <c r="O15" s="380">
        <f t="shared" si="3"/>
        <v>9.9999999998544808E-2</v>
      </c>
      <c r="P15" s="381">
        <f t="shared" si="4"/>
        <v>0</v>
      </c>
    </row>
    <row r="16" spans="1:16" ht="15" customHeight="1" x14ac:dyDescent="0.25">
      <c r="A16" s="75">
        <v>5054</v>
      </c>
      <c r="B16" s="303" t="s">
        <v>417</v>
      </c>
      <c r="C16" s="455"/>
      <c r="D16" s="138">
        <v>1132</v>
      </c>
      <c r="E16" s="139">
        <v>8.0757347426531076</v>
      </c>
      <c r="F16" s="140">
        <v>0.6</v>
      </c>
      <c r="G16" s="140">
        <f t="shared" si="0"/>
        <v>0.4</v>
      </c>
      <c r="H16" s="141">
        <v>0.1523545706371191</v>
      </c>
      <c r="I16" s="91">
        <v>47320</v>
      </c>
      <c r="J16" s="91">
        <f>40*D16</f>
        <v>45280</v>
      </c>
      <c r="K16" s="382">
        <f t="shared" si="1"/>
        <v>47320</v>
      </c>
      <c r="L16" s="282">
        <v>47320</v>
      </c>
      <c r="M16" s="454">
        <f t="shared" si="2"/>
        <v>0</v>
      </c>
      <c r="N16" s="155">
        <v>3000</v>
      </c>
      <c r="O16" s="384">
        <f t="shared" si="3"/>
        <v>0</v>
      </c>
      <c r="P16" s="385">
        <f t="shared" si="4"/>
        <v>0</v>
      </c>
    </row>
    <row r="17" spans="1:16" ht="15" customHeight="1" x14ac:dyDescent="0.25">
      <c r="A17" s="75">
        <v>1080</v>
      </c>
      <c r="B17" s="302" t="s">
        <v>419</v>
      </c>
      <c r="C17" s="453"/>
      <c r="D17" s="133">
        <v>1054</v>
      </c>
      <c r="E17" s="134">
        <v>4.1353441306323724</v>
      </c>
      <c r="F17" s="135">
        <v>0.7</v>
      </c>
      <c r="G17" s="135">
        <f t="shared" si="0"/>
        <v>0.30000000000000004</v>
      </c>
      <c r="H17" s="136">
        <v>0.35860655737704916</v>
      </c>
      <c r="I17" s="90">
        <v>42720</v>
      </c>
      <c r="J17" s="90">
        <f>40*D17</f>
        <v>42160</v>
      </c>
      <c r="K17" s="378">
        <f t="shared" si="1"/>
        <v>42720</v>
      </c>
      <c r="L17" s="280">
        <v>42720</v>
      </c>
      <c r="M17" s="454">
        <f t="shared" si="2"/>
        <v>0</v>
      </c>
      <c r="N17" s="150">
        <v>6300</v>
      </c>
      <c r="O17" s="380">
        <f t="shared" si="3"/>
        <v>0</v>
      </c>
      <c r="P17" s="381">
        <f t="shared" si="4"/>
        <v>0</v>
      </c>
    </row>
    <row r="18" spans="1:16" ht="15" customHeight="1" x14ac:dyDescent="0.25">
      <c r="A18" s="75">
        <v>1204</v>
      </c>
      <c r="B18" s="303" t="s">
        <v>430</v>
      </c>
      <c r="C18" s="455"/>
      <c r="D18" s="138">
        <v>433</v>
      </c>
      <c r="E18" s="139">
        <v>4.2870438676040896</v>
      </c>
      <c r="F18" s="140">
        <v>0.8</v>
      </c>
      <c r="G18" s="140">
        <f t="shared" si="0"/>
        <v>0.19999999999999996</v>
      </c>
      <c r="H18" s="141">
        <v>0.59693877551020413</v>
      </c>
      <c r="I18" s="91">
        <v>30000</v>
      </c>
      <c r="J18" s="91">
        <v>30000</v>
      </c>
      <c r="K18" s="382">
        <f t="shared" si="1"/>
        <v>30000</v>
      </c>
      <c r="L18" s="282">
        <v>30000</v>
      </c>
      <c r="M18" s="454">
        <f t="shared" si="2"/>
        <v>0</v>
      </c>
      <c r="N18" s="155">
        <v>0</v>
      </c>
      <c r="O18" s="384">
        <f t="shared" si="3"/>
        <v>0</v>
      </c>
      <c r="P18" s="385">
        <f t="shared" si="4"/>
        <v>0</v>
      </c>
    </row>
    <row r="19" spans="1:16" ht="15" customHeight="1" x14ac:dyDescent="0.25">
      <c r="A19" s="75">
        <v>1491</v>
      </c>
      <c r="B19" s="302" t="s">
        <v>441</v>
      </c>
      <c r="C19" s="453"/>
      <c r="D19" s="133">
        <v>404</v>
      </c>
      <c r="E19" s="134">
        <v>0.59804804882605911</v>
      </c>
      <c r="F19" s="135">
        <v>0.8</v>
      </c>
      <c r="G19" s="135">
        <f t="shared" si="0"/>
        <v>0.19999999999999996</v>
      </c>
      <c r="H19" s="136">
        <v>0.50555555555555554</v>
      </c>
      <c r="I19" s="90">
        <v>30000</v>
      </c>
      <c r="J19" s="90">
        <v>30000</v>
      </c>
      <c r="K19" s="378">
        <f t="shared" si="1"/>
        <v>30000</v>
      </c>
      <c r="L19" s="280">
        <v>29999.999999999996</v>
      </c>
      <c r="M19" s="454">
        <f t="shared" si="2"/>
        <v>0</v>
      </c>
      <c r="N19" s="150">
        <v>5600</v>
      </c>
      <c r="O19" s="380">
        <f t="shared" si="3"/>
        <v>0</v>
      </c>
      <c r="P19" s="381">
        <f t="shared" si="4"/>
        <v>0</v>
      </c>
    </row>
    <row r="20" spans="1:16" ht="15" customHeight="1" x14ac:dyDescent="0.25">
      <c r="A20" s="75">
        <v>1582</v>
      </c>
      <c r="B20" s="303" t="s">
        <v>444</v>
      </c>
      <c r="C20" s="455"/>
      <c r="D20" s="138">
        <v>313</v>
      </c>
      <c r="E20" s="139">
        <v>0.97055769781154044</v>
      </c>
      <c r="F20" s="140">
        <v>0.7</v>
      </c>
      <c r="G20" s="140">
        <f t="shared" si="0"/>
        <v>0.30000000000000004</v>
      </c>
      <c r="H20" s="141">
        <v>0.44481605351170567</v>
      </c>
      <c r="I20" s="91">
        <v>30000</v>
      </c>
      <c r="J20" s="91">
        <v>30000</v>
      </c>
      <c r="K20" s="382">
        <f t="shared" si="1"/>
        <v>30000</v>
      </c>
      <c r="L20" s="282">
        <v>30000.000000000004</v>
      </c>
      <c r="M20" s="454">
        <f t="shared" si="2"/>
        <v>0</v>
      </c>
      <c r="N20" s="155">
        <v>280</v>
      </c>
      <c r="O20" s="384">
        <f t="shared" si="3"/>
        <v>0</v>
      </c>
      <c r="P20" s="385">
        <f t="shared" si="4"/>
        <v>0</v>
      </c>
    </row>
    <row r="21" spans="1:16" ht="15" customHeight="1" x14ac:dyDescent="0.25">
      <c r="A21" s="75">
        <v>1600</v>
      </c>
      <c r="B21" s="302" t="s">
        <v>445</v>
      </c>
      <c r="C21" s="453"/>
      <c r="D21" s="133">
        <v>634</v>
      </c>
      <c r="E21" s="134">
        <v>5.0571120159612155</v>
      </c>
      <c r="F21" s="135">
        <v>0.6</v>
      </c>
      <c r="G21" s="135">
        <f t="shared" si="0"/>
        <v>0.4</v>
      </c>
      <c r="H21" s="136">
        <v>0.31280388978930307</v>
      </c>
      <c r="I21" s="90">
        <v>30000</v>
      </c>
      <c r="J21" s="90">
        <v>30000</v>
      </c>
      <c r="K21" s="378">
        <f t="shared" si="1"/>
        <v>30000</v>
      </c>
      <c r="L21" s="280">
        <v>30000</v>
      </c>
      <c r="M21" s="454">
        <f t="shared" si="2"/>
        <v>0</v>
      </c>
      <c r="N21" s="150">
        <v>0</v>
      </c>
      <c r="O21" s="380">
        <f t="shared" si="3"/>
        <v>0</v>
      </c>
      <c r="P21" s="381">
        <f t="shared" si="4"/>
        <v>0</v>
      </c>
    </row>
    <row r="22" spans="1:16" ht="15" customHeight="1" x14ac:dyDescent="0.25">
      <c r="A22" s="75">
        <v>1631</v>
      </c>
      <c r="B22" s="303" t="s">
        <v>447</v>
      </c>
      <c r="C22" s="455"/>
      <c r="D22" s="138">
        <v>459</v>
      </c>
      <c r="E22" s="139">
        <v>8.4468471506276277</v>
      </c>
      <c r="F22" s="140">
        <v>0.6</v>
      </c>
      <c r="G22" s="140">
        <f t="shared" si="0"/>
        <v>0.4</v>
      </c>
      <c r="H22" s="141">
        <v>0</v>
      </c>
      <c r="I22" s="91">
        <v>30000</v>
      </c>
      <c r="J22" s="91">
        <v>30000</v>
      </c>
      <c r="K22" s="382">
        <f t="shared" si="1"/>
        <v>30000</v>
      </c>
      <c r="L22" s="282">
        <v>30000</v>
      </c>
      <c r="M22" s="454">
        <f t="shared" si="2"/>
        <v>0</v>
      </c>
      <c r="N22" s="155">
        <v>13200</v>
      </c>
      <c r="O22" s="384">
        <f t="shared" si="3"/>
        <v>0</v>
      </c>
      <c r="P22" s="385">
        <f t="shared" si="4"/>
        <v>0</v>
      </c>
    </row>
    <row r="23" spans="1:16" ht="15" customHeight="1" x14ac:dyDescent="0.25">
      <c r="A23" s="75">
        <v>1687</v>
      </c>
      <c r="B23" s="302" t="s">
        <v>450</v>
      </c>
      <c r="C23" s="453"/>
      <c r="D23" s="133">
        <v>227</v>
      </c>
      <c r="E23" s="134">
        <v>9.4267930904546802</v>
      </c>
      <c r="F23" s="135">
        <v>0.5</v>
      </c>
      <c r="G23" s="135">
        <f t="shared" si="0"/>
        <v>0.5</v>
      </c>
      <c r="H23" s="136">
        <v>9.438775510204081E-2</v>
      </c>
      <c r="I23" s="90">
        <v>30000</v>
      </c>
      <c r="J23" s="90">
        <v>30000</v>
      </c>
      <c r="K23" s="378">
        <f t="shared" si="1"/>
        <v>30000</v>
      </c>
      <c r="L23" s="280">
        <v>30000</v>
      </c>
      <c r="M23" s="454">
        <f t="shared" si="2"/>
        <v>0</v>
      </c>
      <c r="N23" s="150">
        <v>8000</v>
      </c>
      <c r="O23" s="380">
        <f t="shared" si="3"/>
        <v>0</v>
      </c>
      <c r="P23" s="381">
        <f t="shared" si="4"/>
        <v>0</v>
      </c>
    </row>
    <row r="24" spans="1:16" ht="15" customHeight="1" x14ac:dyDescent="0.25">
      <c r="A24" s="75">
        <v>1855</v>
      </c>
      <c r="B24" s="303" t="s">
        <v>455</v>
      </c>
      <c r="C24" s="455"/>
      <c r="D24" s="138">
        <v>471</v>
      </c>
      <c r="E24" s="139">
        <v>0.94714867576502282</v>
      </c>
      <c r="F24" s="140">
        <v>0.7</v>
      </c>
      <c r="G24" s="140">
        <f t="shared" si="0"/>
        <v>0.30000000000000004</v>
      </c>
      <c r="H24" s="141">
        <v>0.50652741514360311</v>
      </c>
      <c r="I24" s="91">
        <v>30000</v>
      </c>
      <c r="J24" s="91">
        <v>30000</v>
      </c>
      <c r="K24" s="382">
        <f t="shared" si="1"/>
        <v>30000</v>
      </c>
      <c r="L24" s="282">
        <v>30000.000000000004</v>
      </c>
      <c r="M24" s="454">
        <f t="shared" si="2"/>
        <v>0</v>
      </c>
      <c r="N24" s="155">
        <v>0</v>
      </c>
      <c r="O24" s="384">
        <f t="shared" si="3"/>
        <v>0</v>
      </c>
      <c r="P24" s="385">
        <f t="shared" si="4"/>
        <v>0</v>
      </c>
    </row>
    <row r="25" spans="1:16" ht="15" customHeight="1" x14ac:dyDescent="0.25">
      <c r="A25" s="75">
        <v>1939</v>
      </c>
      <c r="B25" s="302" t="s">
        <v>457</v>
      </c>
      <c r="C25" s="453"/>
      <c r="D25" s="133">
        <v>544</v>
      </c>
      <c r="E25" s="134">
        <v>3.5722493140012315</v>
      </c>
      <c r="F25" s="135">
        <v>0.8</v>
      </c>
      <c r="G25" s="135">
        <f t="shared" si="0"/>
        <v>0.19999999999999996</v>
      </c>
      <c r="H25" s="136">
        <v>0.52860411899313497</v>
      </c>
      <c r="I25" s="90">
        <v>30000</v>
      </c>
      <c r="J25" s="90">
        <v>30000</v>
      </c>
      <c r="K25" s="378">
        <f t="shared" si="1"/>
        <v>30000</v>
      </c>
      <c r="L25" s="280">
        <v>29999.999999999996</v>
      </c>
      <c r="M25" s="454">
        <f t="shared" si="2"/>
        <v>0</v>
      </c>
      <c r="N25" s="150">
        <v>56000</v>
      </c>
      <c r="O25" s="380">
        <f t="shared" si="3"/>
        <v>0</v>
      </c>
      <c r="P25" s="381">
        <f t="shared" si="4"/>
        <v>0</v>
      </c>
    </row>
    <row r="26" spans="1:16" ht="15" customHeight="1" x14ac:dyDescent="0.25">
      <c r="A26" s="75">
        <v>2135</v>
      </c>
      <c r="B26" s="303" t="s">
        <v>462</v>
      </c>
      <c r="C26" s="455"/>
      <c r="D26" s="138">
        <v>400</v>
      </c>
      <c r="E26" s="139">
        <v>1.1977303143491149</v>
      </c>
      <c r="F26" s="140">
        <v>0.8</v>
      </c>
      <c r="G26" s="140">
        <f t="shared" si="0"/>
        <v>0.19999999999999996</v>
      </c>
      <c r="H26" s="141">
        <v>0.52737752161383289</v>
      </c>
      <c r="I26" s="91">
        <v>30000</v>
      </c>
      <c r="J26" s="91">
        <v>30000</v>
      </c>
      <c r="K26" s="382">
        <f t="shared" si="1"/>
        <v>30000</v>
      </c>
      <c r="L26" s="282">
        <v>29999.999999999996</v>
      </c>
      <c r="M26" s="454">
        <f t="shared" si="2"/>
        <v>0</v>
      </c>
      <c r="N26" s="155">
        <v>8800</v>
      </c>
      <c r="O26" s="384">
        <f t="shared" si="3"/>
        <v>0</v>
      </c>
      <c r="P26" s="385">
        <f t="shared" si="4"/>
        <v>0</v>
      </c>
    </row>
    <row r="27" spans="1:16" ht="15" customHeight="1" x14ac:dyDescent="0.25">
      <c r="A27" s="75">
        <v>2142</v>
      </c>
      <c r="B27" s="302" t="s">
        <v>463</v>
      </c>
      <c r="C27" s="453"/>
      <c r="D27" s="133">
        <v>167</v>
      </c>
      <c r="E27" s="134">
        <v>1.743138624345393</v>
      </c>
      <c r="F27" s="135">
        <v>0.7</v>
      </c>
      <c r="G27" s="135">
        <f t="shared" si="0"/>
        <v>0.30000000000000004</v>
      </c>
      <c r="H27" s="136">
        <v>0.51655629139072845</v>
      </c>
      <c r="I27" s="90">
        <v>30000</v>
      </c>
      <c r="J27" s="90">
        <v>30000</v>
      </c>
      <c r="K27" s="378">
        <f t="shared" si="1"/>
        <v>30000</v>
      </c>
      <c r="L27" s="280">
        <v>30000</v>
      </c>
      <c r="M27" s="454">
        <f t="shared" si="2"/>
        <v>0</v>
      </c>
      <c r="N27" s="150">
        <v>630</v>
      </c>
      <c r="O27" s="380">
        <f t="shared" si="3"/>
        <v>0</v>
      </c>
      <c r="P27" s="381">
        <f t="shared" si="4"/>
        <v>0</v>
      </c>
    </row>
    <row r="28" spans="1:16" ht="15" customHeight="1" x14ac:dyDescent="0.25">
      <c r="A28" s="75">
        <v>2226</v>
      </c>
      <c r="B28" s="303" t="s">
        <v>466</v>
      </c>
      <c r="C28" s="455"/>
      <c r="D28" s="138">
        <v>243</v>
      </c>
      <c r="E28" s="139">
        <v>3.1287299562968958</v>
      </c>
      <c r="F28" s="140">
        <v>0.8</v>
      </c>
      <c r="G28" s="140">
        <f t="shared" si="0"/>
        <v>0.19999999999999996</v>
      </c>
      <c r="H28" s="141">
        <v>0.625</v>
      </c>
      <c r="I28" s="91">
        <v>30000</v>
      </c>
      <c r="J28" s="91">
        <v>30000</v>
      </c>
      <c r="K28" s="382">
        <f t="shared" si="1"/>
        <v>30000</v>
      </c>
      <c r="L28" s="282">
        <v>30000</v>
      </c>
      <c r="M28" s="454">
        <f t="shared" si="2"/>
        <v>0</v>
      </c>
      <c r="N28" s="155">
        <v>640</v>
      </c>
      <c r="O28" s="384">
        <f t="shared" si="3"/>
        <v>0</v>
      </c>
      <c r="P28" s="385">
        <f t="shared" si="4"/>
        <v>0</v>
      </c>
    </row>
    <row r="29" spans="1:16" ht="15" customHeight="1" x14ac:dyDescent="0.25">
      <c r="A29" s="75">
        <v>2310</v>
      </c>
      <c r="B29" s="302" t="s">
        <v>468</v>
      </c>
      <c r="C29" s="453"/>
      <c r="D29" s="133">
        <v>254</v>
      </c>
      <c r="E29" s="134">
        <v>6.1700357146687388</v>
      </c>
      <c r="F29" s="135">
        <v>0.6</v>
      </c>
      <c r="G29" s="135">
        <f t="shared" si="0"/>
        <v>0.4</v>
      </c>
      <c r="H29" s="136">
        <v>0.24324324324324326</v>
      </c>
      <c r="I29" s="90">
        <v>30000</v>
      </c>
      <c r="J29" s="90">
        <v>30000</v>
      </c>
      <c r="K29" s="378">
        <f t="shared" si="1"/>
        <v>30000</v>
      </c>
      <c r="L29" s="280">
        <v>30000</v>
      </c>
      <c r="M29" s="454">
        <f t="shared" si="2"/>
        <v>0</v>
      </c>
      <c r="N29" s="150">
        <v>0</v>
      </c>
      <c r="O29" s="380">
        <f t="shared" si="3"/>
        <v>0</v>
      </c>
      <c r="P29" s="381">
        <f t="shared" si="4"/>
        <v>0</v>
      </c>
    </row>
    <row r="30" spans="1:16" ht="15" customHeight="1" x14ac:dyDescent="0.25">
      <c r="A30" s="75"/>
      <c r="B30" s="303" t="s">
        <v>651</v>
      </c>
      <c r="C30" s="455"/>
      <c r="D30" s="138">
        <v>427</v>
      </c>
      <c r="E30" s="139">
        <v>2.87</v>
      </c>
      <c r="F30" s="140">
        <v>0.7</v>
      </c>
      <c r="G30" s="140">
        <f t="shared" si="0"/>
        <v>0.30000000000000004</v>
      </c>
      <c r="H30" s="141">
        <v>0.64</v>
      </c>
      <c r="I30" s="91">
        <v>30000</v>
      </c>
      <c r="J30" s="91">
        <v>0</v>
      </c>
      <c r="K30" s="382">
        <f t="shared" si="1"/>
        <v>30000</v>
      </c>
      <c r="L30" s="282">
        <v>30000</v>
      </c>
      <c r="M30" s="454">
        <f t="shared" si="2"/>
        <v>0</v>
      </c>
      <c r="N30" s="155">
        <v>0</v>
      </c>
      <c r="O30" s="384">
        <f t="shared" si="3"/>
        <v>0</v>
      </c>
      <c r="P30" s="385">
        <f t="shared" si="4"/>
        <v>0</v>
      </c>
    </row>
    <row r="31" spans="1:16" ht="15" customHeight="1" x14ac:dyDescent="0.25">
      <c r="A31" s="75">
        <v>2436</v>
      </c>
      <c r="B31" s="302" t="s">
        <v>470</v>
      </c>
      <c r="C31" s="453"/>
      <c r="D31" s="133">
        <v>1503</v>
      </c>
      <c r="E31" s="134">
        <v>8.2887098853415697</v>
      </c>
      <c r="F31" s="135">
        <v>0.5</v>
      </c>
      <c r="G31" s="135">
        <f t="shared" si="0"/>
        <v>0.5</v>
      </c>
      <c r="H31" s="136">
        <v>0.20590405904059039</v>
      </c>
      <c r="I31" s="90">
        <v>60000</v>
      </c>
      <c r="J31" s="90">
        <v>60000</v>
      </c>
      <c r="K31" s="378">
        <f t="shared" si="1"/>
        <v>60000</v>
      </c>
      <c r="L31" s="280">
        <v>60000</v>
      </c>
      <c r="M31" s="454">
        <f t="shared" si="2"/>
        <v>0</v>
      </c>
      <c r="N31" s="150">
        <v>91500</v>
      </c>
      <c r="O31" s="380">
        <f t="shared" si="3"/>
        <v>0</v>
      </c>
      <c r="P31" s="381">
        <f t="shared" si="4"/>
        <v>0</v>
      </c>
    </row>
    <row r="32" spans="1:16" ht="15" customHeight="1" x14ac:dyDescent="0.25">
      <c r="A32" s="75">
        <v>2525</v>
      </c>
      <c r="B32" s="303" t="s">
        <v>472</v>
      </c>
      <c r="C32" s="455"/>
      <c r="D32" s="138">
        <v>346</v>
      </c>
      <c r="E32" s="139">
        <v>4.2100602350961145</v>
      </c>
      <c r="F32" s="140">
        <v>0</v>
      </c>
      <c r="G32" s="140">
        <f t="shared" si="0"/>
        <v>1</v>
      </c>
      <c r="H32" s="141">
        <v>0.26512968299711814</v>
      </c>
      <c r="I32" s="91">
        <v>30000</v>
      </c>
      <c r="J32" s="91">
        <v>30000</v>
      </c>
      <c r="K32" s="382">
        <f t="shared" si="1"/>
        <v>30000</v>
      </c>
      <c r="L32" s="282">
        <v>30000</v>
      </c>
      <c r="M32" s="454">
        <f t="shared" si="2"/>
        <v>0</v>
      </c>
      <c r="N32" s="155">
        <v>0</v>
      </c>
      <c r="O32" s="384">
        <f t="shared" si="3"/>
        <v>0</v>
      </c>
      <c r="P32" s="385">
        <f t="shared" si="4"/>
        <v>0</v>
      </c>
    </row>
    <row r="33" spans="1:16" ht="15" customHeight="1" x14ac:dyDescent="0.25">
      <c r="A33" s="75">
        <v>2625</v>
      </c>
      <c r="B33" s="302" t="s">
        <v>478</v>
      </c>
      <c r="C33" s="453"/>
      <c r="D33" s="133">
        <v>440</v>
      </c>
      <c r="E33" s="134">
        <v>8.5599279524871399</v>
      </c>
      <c r="F33" s="135">
        <v>0.6</v>
      </c>
      <c r="G33" s="135">
        <f t="shared" si="0"/>
        <v>0.4</v>
      </c>
      <c r="H33" s="136">
        <v>3.0660377358490566E-2</v>
      </c>
      <c r="I33" s="90">
        <v>30000</v>
      </c>
      <c r="J33" s="90">
        <v>30000</v>
      </c>
      <c r="K33" s="378">
        <f t="shared" si="1"/>
        <v>30000</v>
      </c>
      <c r="L33" s="280">
        <v>30000</v>
      </c>
      <c r="M33" s="454">
        <f t="shared" si="2"/>
        <v>0</v>
      </c>
      <c r="N33" s="150">
        <v>660</v>
      </c>
      <c r="O33" s="380">
        <f t="shared" si="3"/>
        <v>0</v>
      </c>
      <c r="P33" s="381">
        <f t="shared" si="4"/>
        <v>0</v>
      </c>
    </row>
    <row r="34" spans="1:16" ht="15" customHeight="1" x14ac:dyDescent="0.25">
      <c r="A34" s="75">
        <v>2639</v>
      </c>
      <c r="B34" s="303" t="s">
        <v>480</v>
      </c>
      <c r="C34" s="455"/>
      <c r="D34" s="138">
        <v>696</v>
      </c>
      <c r="E34" s="139">
        <v>5.2129361743463978</v>
      </c>
      <c r="F34" s="140">
        <v>0.7</v>
      </c>
      <c r="G34" s="140">
        <f t="shared" si="0"/>
        <v>0.30000000000000004</v>
      </c>
      <c r="H34" s="141">
        <v>0.29210134128166915</v>
      </c>
      <c r="I34" s="91">
        <v>30000</v>
      </c>
      <c r="J34" s="91">
        <v>30000</v>
      </c>
      <c r="K34" s="382">
        <f t="shared" si="1"/>
        <v>30000</v>
      </c>
      <c r="L34" s="282">
        <v>30000</v>
      </c>
      <c r="M34" s="454">
        <f t="shared" si="2"/>
        <v>0</v>
      </c>
      <c r="N34" s="155">
        <v>1680</v>
      </c>
      <c r="O34" s="384">
        <f t="shared" si="3"/>
        <v>0</v>
      </c>
      <c r="P34" s="385">
        <f t="shared" si="4"/>
        <v>0</v>
      </c>
    </row>
    <row r="35" spans="1:16" ht="15" customHeight="1" x14ac:dyDescent="0.25">
      <c r="A35" s="75">
        <v>2856</v>
      </c>
      <c r="B35" s="302" t="s">
        <v>489</v>
      </c>
      <c r="C35" s="453"/>
      <c r="D35" s="133">
        <v>759</v>
      </c>
      <c r="E35" s="134">
        <v>6.9394285714285715</v>
      </c>
      <c r="F35" s="135">
        <v>0.8</v>
      </c>
      <c r="G35" s="135">
        <f t="shared" si="0"/>
        <v>0.19999999999999996</v>
      </c>
      <c r="H35" s="136">
        <v>0.51546391752577314</v>
      </c>
      <c r="I35" s="90">
        <v>31360</v>
      </c>
      <c r="J35" s="90">
        <f>40*D35</f>
        <v>30360</v>
      </c>
      <c r="K35" s="378">
        <f t="shared" si="1"/>
        <v>31360</v>
      </c>
      <c r="L35" s="280">
        <v>31359.999999999996</v>
      </c>
      <c r="M35" s="454">
        <f t="shared" si="2"/>
        <v>0</v>
      </c>
      <c r="N35" s="150">
        <v>12800</v>
      </c>
      <c r="O35" s="380">
        <f t="shared" si="3"/>
        <v>0</v>
      </c>
      <c r="P35" s="381">
        <f t="shared" si="4"/>
        <v>0</v>
      </c>
    </row>
    <row r="36" spans="1:16" ht="15" customHeight="1" x14ac:dyDescent="0.25">
      <c r="A36" s="75">
        <v>2891</v>
      </c>
      <c r="B36" s="303" t="s">
        <v>491</v>
      </c>
      <c r="C36" s="455"/>
      <c r="D36" s="138">
        <v>308</v>
      </c>
      <c r="E36" s="139">
        <v>1.6988511067099348</v>
      </c>
      <c r="F36" s="140">
        <v>0.7</v>
      </c>
      <c r="G36" s="140">
        <f t="shared" si="0"/>
        <v>0.30000000000000004</v>
      </c>
      <c r="H36" s="141">
        <v>0.41795665634674922</v>
      </c>
      <c r="I36" s="91">
        <v>30000</v>
      </c>
      <c r="J36" s="91">
        <v>30000</v>
      </c>
      <c r="K36" s="382">
        <f t="shared" si="1"/>
        <v>30000</v>
      </c>
      <c r="L36" s="282">
        <v>29999.9</v>
      </c>
      <c r="M36" s="454">
        <f t="shared" si="2"/>
        <v>9.9999999998544808E-2</v>
      </c>
      <c r="N36" s="155">
        <v>700</v>
      </c>
      <c r="O36" s="384">
        <f t="shared" si="3"/>
        <v>9.9999999998544808E-2</v>
      </c>
      <c r="P36" s="385">
        <f t="shared" si="4"/>
        <v>0</v>
      </c>
    </row>
    <row r="37" spans="1:16" ht="15" customHeight="1" x14ac:dyDescent="0.25">
      <c r="A37" s="75">
        <v>3647</v>
      </c>
      <c r="B37" s="302" t="s">
        <v>492</v>
      </c>
      <c r="C37" s="453"/>
      <c r="D37" s="133">
        <v>708</v>
      </c>
      <c r="E37" s="134">
        <v>0.94201546594046615</v>
      </c>
      <c r="F37" s="135">
        <v>0.7</v>
      </c>
      <c r="G37" s="135">
        <f t="shared" si="0"/>
        <v>0.30000000000000004</v>
      </c>
      <c r="H37" s="136">
        <v>0.36819484240687678</v>
      </c>
      <c r="I37" s="90">
        <v>30000</v>
      </c>
      <c r="J37" s="90">
        <v>30000</v>
      </c>
      <c r="K37" s="378">
        <f t="shared" si="1"/>
        <v>30000</v>
      </c>
      <c r="L37" s="280">
        <v>30000.000000000004</v>
      </c>
      <c r="M37" s="454">
        <f t="shared" si="2"/>
        <v>0</v>
      </c>
      <c r="N37" s="150">
        <v>1330</v>
      </c>
      <c r="O37" s="380">
        <f t="shared" si="3"/>
        <v>0</v>
      </c>
      <c r="P37" s="381">
        <f t="shared" si="4"/>
        <v>0</v>
      </c>
    </row>
    <row r="38" spans="1:16" ht="15" customHeight="1" x14ac:dyDescent="0.25">
      <c r="A38" s="75">
        <v>3276</v>
      </c>
      <c r="B38" s="303" t="s">
        <v>502</v>
      </c>
      <c r="C38" s="455"/>
      <c r="D38" s="138">
        <v>739</v>
      </c>
      <c r="E38" s="139">
        <v>6.7244170277577</v>
      </c>
      <c r="F38" s="140">
        <v>0.7</v>
      </c>
      <c r="G38" s="140">
        <f t="shared" si="0"/>
        <v>0.30000000000000004</v>
      </c>
      <c r="H38" s="141">
        <v>0.33084947839046197</v>
      </c>
      <c r="I38" s="91">
        <v>31000</v>
      </c>
      <c r="J38" s="91">
        <v>30000</v>
      </c>
      <c r="K38" s="382">
        <f t="shared" si="1"/>
        <v>31000</v>
      </c>
      <c r="L38" s="282">
        <v>31000.400000000001</v>
      </c>
      <c r="M38" s="454">
        <v>0</v>
      </c>
      <c r="N38" s="155">
        <v>0</v>
      </c>
      <c r="O38" s="384">
        <f t="shared" si="3"/>
        <v>0</v>
      </c>
      <c r="P38" s="385">
        <f t="shared" si="4"/>
        <v>0</v>
      </c>
    </row>
    <row r="39" spans="1:16" ht="15" customHeight="1" x14ac:dyDescent="0.25">
      <c r="A39" s="75">
        <v>3304</v>
      </c>
      <c r="B39" s="302" t="s">
        <v>504</v>
      </c>
      <c r="C39" s="453"/>
      <c r="D39" s="133">
        <v>690</v>
      </c>
      <c r="E39" s="134">
        <v>6.6335949080940804</v>
      </c>
      <c r="F39" s="135">
        <v>0.5</v>
      </c>
      <c r="G39" s="135">
        <f t="shared" si="0"/>
        <v>0.5</v>
      </c>
      <c r="H39" s="136">
        <v>0.17009602194787379</v>
      </c>
      <c r="I39" s="90">
        <v>30000</v>
      </c>
      <c r="J39" s="90">
        <v>30000</v>
      </c>
      <c r="K39" s="378">
        <f t="shared" si="1"/>
        <v>30000</v>
      </c>
      <c r="L39" s="280">
        <v>30000</v>
      </c>
      <c r="M39" s="454">
        <f t="shared" ref="M39:M74" si="5">K39-L39</f>
        <v>0</v>
      </c>
      <c r="N39" s="150">
        <v>500</v>
      </c>
      <c r="O39" s="380">
        <f t="shared" si="3"/>
        <v>0</v>
      </c>
      <c r="P39" s="381">
        <f t="shared" si="4"/>
        <v>0</v>
      </c>
    </row>
    <row r="40" spans="1:16" ht="15" customHeight="1" x14ac:dyDescent="0.25">
      <c r="A40" s="75">
        <v>3318</v>
      </c>
      <c r="B40" s="303" t="s">
        <v>505</v>
      </c>
      <c r="C40" s="455"/>
      <c r="D40" s="138">
        <v>499</v>
      </c>
      <c r="E40" s="139">
        <v>3.9260425325654116</v>
      </c>
      <c r="F40" s="140">
        <v>0.8</v>
      </c>
      <c r="G40" s="140">
        <f t="shared" si="0"/>
        <v>0.19999999999999996</v>
      </c>
      <c r="H40" s="141">
        <v>0.54926624737945495</v>
      </c>
      <c r="I40" s="91">
        <v>30000</v>
      </c>
      <c r="J40" s="91">
        <v>30000</v>
      </c>
      <c r="K40" s="382">
        <f t="shared" si="1"/>
        <v>30000</v>
      </c>
      <c r="L40" s="282">
        <v>29999.799999999996</v>
      </c>
      <c r="M40" s="454">
        <f t="shared" si="5"/>
        <v>0.20000000000436557</v>
      </c>
      <c r="N40" s="155">
        <v>2480</v>
      </c>
      <c r="O40" s="384">
        <f t="shared" si="3"/>
        <v>0.20000000000436557</v>
      </c>
      <c r="P40" s="385">
        <f t="shared" si="4"/>
        <v>0</v>
      </c>
    </row>
    <row r="41" spans="1:16" ht="15" customHeight="1" x14ac:dyDescent="0.25">
      <c r="A41" s="75">
        <v>3325</v>
      </c>
      <c r="B41" s="302" t="s">
        <v>506</v>
      </c>
      <c r="C41" s="453"/>
      <c r="D41" s="133">
        <v>805</v>
      </c>
      <c r="E41" s="134">
        <v>4.5288835599738286</v>
      </c>
      <c r="F41" s="135">
        <v>0.6</v>
      </c>
      <c r="G41" s="135">
        <f t="shared" si="0"/>
        <v>0.4</v>
      </c>
      <c r="H41" s="136">
        <v>0.3269476372924649</v>
      </c>
      <c r="I41" s="90">
        <v>33360</v>
      </c>
      <c r="J41" s="90">
        <f>40*D41</f>
        <v>32200</v>
      </c>
      <c r="K41" s="378">
        <f t="shared" si="1"/>
        <v>33360</v>
      </c>
      <c r="L41" s="280">
        <v>33360</v>
      </c>
      <c r="M41" s="454">
        <f t="shared" si="5"/>
        <v>0</v>
      </c>
      <c r="N41" s="150">
        <v>960</v>
      </c>
      <c r="O41" s="380">
        <f t="shared" si="3"/>
        <v>0</v>
      </c>
      <c r="P41" s="381">
        <f t="shared" si="4"/>
        <v>0</v>
      </c>
    </row>
    <row r="42" spans="1:16" ht="15" customHeight="1" x14ac:dyDescent="0.25">
      <c r="A42" s="75">
        <v>3409</v>
      </c>
      <c r="B42" s="303" t="s">
        <v>509</v>
      </c>
      <c r="C42" s="455"/>
      <c r="D42" s="138">
        <v>2123</v>
      </c>
      <c r="E42" s="139">
        <v>6.058011830034709</v>
      </c>
      <c r="F42" s="140">
        <v>0.6</v>
      </c>
      <c r="G42" s="140">
        <f t="shared" si="0"/>
        <v>0.4</v>
      </c>
      <c r="H42" s="141">
        <v>0.28710178710178708</v>
      </c>
      <c r="I42" s="91">
        <v>60000</v>
      </c>
      <c r="J42" s="91">
        <v>60000</v>
      </c>
      <c r="K42" s="382">
        <f t="shared" si="1"/>
        <v>60000</v>
      </c>
      <c r="L42" s="282">
        <v>60000</v>
      </c>
      <c r="M42" s="454">
        <f t="shared" si="5"/>
        <v>0</v>
      </c>
      <c r="N42" s="155">
        <v>6600</v>
      </c>
      <c r="O42" s="384">
        <f t="shared" si="3"/>
        <v>0</v>
      </c>
      <c r="P42" s="385">
        <f t="shared" si="4"/>
        <v>0</v>
      </c>
    </row>
    <row r="43" spans="1:16" ht="15" customHeight="1" x14ac:dyDescent="0.25">
      <c r="A43" s="75">
        <v>3427</v>
      </c>
      <c r="B43" s="302" t="s">
        <v>510</v>
      </c>
      <c r="C43" s="453"/>
      <c r="D43" s="133">
        <v>308</v>
      </c>
      <c r="E43" s="134">
        <v>1.5314240627683864</v>
      </c>
      <c r="F43" s="135">
        <v>0.8</v>
      </c>
      <c r="G43" s="135">
        <f t="shared" si="0"/>
        <v>0.19999999999999996</v>
      </c>
      <c r="H43" s="136">
        <v>0.61073825503355705</v>
      </c>
      <c r="I43" s="90">
        <v>30000</v>
      </c>
      <c r="J43" s="90">
        <v>30000</v>
      </c>
      <c r="K43" s="378">
        <f t="shared" si="1"/>
        <v>30000</v>
      </c>
      <c r="L43" s="280">
        <v>30000</v>
      </c>
      <c r="M43" s="454">
        <f t="shared" si="5"/>
        <v>0</v>
      </c>
      <c r="N43" s="150">
        <v>13600</v>
      </c>
      <c r="O43" s="380">
        <f t="shared" si="3"/>
        <v>0</v>
      </c>
      <c r="P43" s="381">
        <f t="shared" si="4"/>
        <v>0</v>
      </c>
    </row>
    <row r="44" spans="1:16" ht="15" customHeight="1" x14ac:dyDescent="0.25">
      <c r="A44" s="75">
        <v>3500</v>
      </c>
      <c r="B44" s="303" t="s">
        <v>515</v>
      </c>
      <c r="C44" s="455"/>
      <c r="D44" s="138">
        <v>2613</v>
      </c>
      <c r="E44" s="139">
        <v>4.5906859393074511</v>
      </c>
      <c r="F44" s="140">
        <v>0.7</v>
      </c>
      <c r="G44" s="140">
        <f t="shared" si="0"/>
        <v>0.30000000000000004</v>
      </c>
      <c r="H44" s="141">
        <v>0.3566009104704097</v>
      </c>
      <c r="I44" s="91">
        <v>60000</v>
      </c>
      <c r="J44" s="91">
        <v>60000</v>
      </c>
      <c r="K44" s="382">
        <f t="shared" si="1"/>
        <v>60000</v>
      </c>
      <c r="L44" s="282">
        <v>60000.000000000007</v>
      </c>
      <c r="M44" s="454">
        <f t="shared" si="5"/>
        <v>0</v>
      </c>
      <c r="N44" s="155">
        <v>1610</v>
      </c>
      <c r="O44" s="384">
        <f t="shared" si="3"/>
        <v>0</v>
      </c>
      <c r="P44" s="385">
        <f t="shared" si="4"/>
        <v>0</v>
      </c>
    </row>
    <row r="45" spans="1:16" ht="15" customHeight="1" x14ac:dyDescent="0.25">
      <c r="A45" s="75">
        <v>3661</v>
      </c>
      <c r="B45" s="302" t="s">
        <v>518</v>
      </c>
      <c r="C45" s="453"/>
      <c r="D45" s="133">
        <v>820</v>
      </c>
      <c r="E45" s="134">
        <v>8.1169632548617194</v>
      </c>
      <c r="F45" s="135">
        <v>0.6</v>
      </c>
      <c r="G45" s="135">
        <f t="shared" si="0"/>
        <v>0.4</v>
      </c>
      <c r="H45" s="136">
        <v>0.22417840375586853</v>
      </c>
      <c r="I45" s="90">
        <v>32960</v>
      </c>
      <c r="J45" s="90">
        <f>40*D45</f>
        <v>32800</v>
      </c>
      <c r="K45" s="378">
        <f t="shared" si="1"/>
        <v>32960</v>
      </c>
      <c r="L45" s="280">
        <v>32960</v>
      </c>
      <c r="M45" s="454">
        <f t="shared" si="5"/>
        <v>0</v>
      </c>
      <c r="N45" s="150">
        <v>0</v>
      </c>
      <c r="O45" s="380">
        <f t="shared" si="3"/>
        <v>0</v>
      </c>
      <c r="P45" s="381">
        <f t="shared" si="4"/>
        <v>0</v>
      </c>
    </row>
    <row r="46" spans="1:16" ht="15" customHeight="1" x14ac:dyDescent="0.25">
      <c r="A46" s="75">
        <v>3682</v>
      </c>
      <c r="B46" s="303" t="s">
        <v>520</v>
      </c>
      <c r="C46" s="455"/>
      <c r="D46" s="138">
        <v>2489</v>
      </c>
      <c r="E46" s="139">
        <v>15.565004955346643</v>
      </c>
      <c r="F46" s="140">
        <v>0.7</v>
      </c>
      <c r="G46" s="140">
        <f t="shared" si="0"/>
        <v>0.30000000000000004</v>
      </c>
      <c r="H46" s="141">
        <v>0.35834738617200673</v>
      </c>
      <c r="I46" s="91">
        <v>60000</v>
      </c>
      <c r="J46" s="91">
        <v>60000</v>
      </c>
      <c r="K46" s="382">
        <f t="shared" si="1"/>
        <v>60000</v>
      </c>
      <c r="L46" s="282">
        <v>60000</v>
      </c>
      <c r="M46" s="454">
        <f t="shared" si="5"/>
        <v>0</v>
      </c>
      <c r="N46" s="155">
        <v>31500</v>
      </c>
      <c r="O46" s="384">
        <f t="shared" si="3"/>
        <v>0</v>
      </c>
      <c r="P46" s="385">
        <f t="shared" si="4"/>
        <v>0</v>
      </c>
    </row>
    <row r="47" spans="1:16" ht="15" customHeight="1" x14ac:dyDescent="0.25">
      <c r="A47" s="75">
        <v>3871</v>
      </c>
      <c r="B47" s="302" t="s">
        <v>524</v>
      </c>
      <c r="C47" s="453"/>
      <c r="D47" s="133">
        <v>727</v>
      </c>
      <c r="E47" s="134">
        <v>3.1714042475992965</v>
      </c>
      <c r="F47" s="135">
        <v>0.8</v>
      </c>
      <c r="G47" s="135">
        <f t="shared" si="0"/>
        <v>0.19999999999999996</v>
      </c>
      <c r="H47" s="136">
        <v>0.52832861189801694</v>
      </c>
      <c r="I47" s="90">
        <v>30000</v>
      </c>
      <c r="J47" s="90">
        <v>30000</v>
      </c>
      <c r="K47" s="378">
        <f t="shared" si="1"/>
        <v>30000</v>
      </c>
      <c r="L47" s="280">
        <v>29999.999999999993</v>
      </c>
      <c r="M47" s="454">
        <f t="shared" si="5"/>
        <v>0</v>
      </c>
      <c r="N47" s="150">
        <v>4800</v>
      </c>
      <c r="O47" s="380">
        <f t="shared" si="3"/>
        <v>0</v>
      </c>
      <c r="P47" s="381">
        <f t="shared" si="4"/>
        <v>0</v>
      </c>
    </row>
    <row r="48" spans="1:16" ht="15" customHeight="1" x14ac:dyDescent="0.25">
      <c r="A48" s="75">
        <v>4690</v>
      </c>
      <c r="B48" s="303" t="s">
        <v>533</v>
      </c>
      <c r="C48" s="455"/>
      <c r="D48" s="138">
        <v>198</v>
      </c>
      <c r="E48" s="139">
        <v>9.8341604433442171</v>
      </c>
      <c r="F48" s="140">
        <v>0.5</v>
      </c>
      <c r="G48" s="140">
        <f t="shared" si="0"/>
        <v>0.5</v>
      </c>
      <c r="H48" s="141">
        <v>8.7431693989071038E-2</v>
      </c>
      <c r="I48" s="91">
        <v>30000</v>
      </c>
      <c r="J48" s="91">
        <v>30000</v>
      </c>
      <c r="K48" s="382">
        <f t="shared" si="1"/>
        <v>30000</v>
      </c>
      <c r="L48" s="282">
        <v>30000</v>
      </c>
      <c r="M48" s="454">
        <f t="shared" si="5"/>
        <v>0</v>
      </c>
      <c r="N48" s="155">
        <v>100</v>
      </c>
      <c r="O48" s="384">
        <f t="shared" si="3"/>
        <v>0</v>
      </c>
      <c r="P48" s="385">
        <f t="shared" si="4"/>
        <v>0</v>
      </c>
    </row>
    <row r="49" spans="1:16" ht="15" customHeight="1" x14ac:dyDescent="0.25">
      <c r="A49" s="75">
        <v>2016</v>
      </c>
      <c r="B49" s="302" t="s">
        <v>534</v>
      </c>
      <c r="C49" s="453"/>
      <c r="D49" s="133">
        <v>478</v>
      </c>
      <c r="E49" s="134">
        <v>2.9547576837530887</v>
      </c>
      <c r="F49" s="135">
        <v>0.8</v>
      </c>
      <c r="G49" s="135">
        <f t="shared" si="0"/>
        <v>0.19999999999999996</v>
      </c>
      <c r="H49" s="136">
        <v>0.48344370860927155</v>
      </c>
      <c r="I49" s="90">
        <v>30000</v>
      </c>
      <c r="J49" s="90">
        <v>30000</v>
      </c>
      <c r="K49" s="378">
        <f t="shared" si="1"/>
        <v>30000</v>
      </c>
      <c r="L49" s="280">
        <v>30000.199999999997</v>
      </c>
      <c r="M49" s="454">
        <v>0</v>
      </c>
      <c r="N49" s="150">
        <v>0</v>
      </c>
      <c r="O49" s="380">
        <f t="shared" si="3"/>
        <v>0</v>
      </c>
      <c r="P49" s="381">
        <f t="shared" si="4"/>
        <v>0</v>
      </c>
    </row>
    <row r="50" spans="1:16" ht="15" customHeight="1" x14ac:dyDescent="0.25">
      <c r="A50" s="75">
        <v>4025</v>
      </c>
      <c r="B50" s="303" t="s">
        <v>541</v>
      </c>
      <c r="C50" s="455"/>
      <c r="D50" s="138">
        <v>515</v>
      </c>
      <c r="E50" s="139">
        <v>8.3342640737367528</v>
      </c>
      <c r="F50" s="140">
        <v>0.6</v>
      </c>
      <c r="G50" s="140">
        <f t="shared" si="0"/>
        <v>0.4</v>
      </c>
      <c r="H50" s="141">
        <v>0.19888475836431227</v>
      </c>
      <c r="I50" s="91">
        <v>30000</v>
      </c>
      <c r="J50" s="91">
        <v>30000</v>
      </c>
      <c r="K50" s="382">
        <f t="shared" si="1"/>
        <v>30000</v>
      </c>
      <c r="L50" s="282">
        <v>30000</v>
      </c>
      <c r="M50" s="454">
        <f t="shared" si="5"/>
        <v>0</v>
      </c>
      <c r="N50" s="155">
        <v>18600</v>
      </c>
      <c r="O50" s="384">
        <f t="shared" si="3"/>
        <v>0</v>
      </c>
      <c r="P50" s="385">
        <f t="shared" si="4"/>
        <v>0</v>
      </c>
    </row>
    <row r="51" spans="1:16" ht="15" customHeight="1" x14ac:dyDescent="0.25">
      <c r="A51" s="75">
        <v>4074</v>
      </c>
      <c r="B51" s="302" t="s">
        <v>543</v>
      </c>
      <c r="C51" s="453"/>
      <c r="D51" s="133">
        <v>1795</v>
      </c>
      <c r="E51" s="134">
        <v>10.05776946887605</v>
      </c>
      <c r="F51" s="135">
        <v>0.6</v>
      </c>
      <c r="G51" s="135">
        <f t="shared" si="0"/>
        <v>0.4</v>
      </c>
      <c r="H51" s="136">
        <v>0.28036845135290733</v>
      </c>
      <c r="I51" s="90">
        <v>60000</v>
      </c>
      <c r="J51" s="90">
        <v>60000</v>
      </c>
      <c r="K51" s="378">
        <f t="shared" si="1"/>
        <v>60000</v>
      </c>
      <c r="L51" s="280">
        <v>60000</v>
      </c>
      <c r="M51" s="454">
        <f t="shared" si="5"/>
        <v>0</v>
      </c>
      <c r="N51" s="150">
        <v>7200</v>
      </c>
      <c r="O51" s="380">
        <f t="shared" si="3"/>
        <v>0</v>
      </c>
      <c r="P51" s="381">
        <f t="shared" si="4"/>
        <v>0</v>
      </c>
    </row>
    <row r="52" spans="1:16" ht="15" customHeight="1" x14ac:dyDescent="0.25">
      <c r="A52" s="75">
        <v>4088</v>
      </c>
      <c r="B52" s="303" t="s">
        <v>544</v>
      </c>
      <c r="C52" s="455"/>
      <c r="D52" s="138">
        <v>1285</v>
      </c>
      <c r="E52" s="139">
        <v>13.177054803289916</v>
      </c>
      <c r="F52" s="140">
        <v>0.6</v>
      </c>
      <c r="G52" s="140">
        <f t="shared" si="0"/>
        <v>0.4</v>
      </c>
      <c r="H52" s="141">
        <v>0.26598465473145783</v>
      </c>
      <c r="I52" s="91">
        <v>52280</v>
      </c>
      <c r="J52" s="91">
        <f>40*D52</f>
        <v>51400</v>
      </c>
      <c r="K52" s="382">
        <f t="shared" si="1"/>
        <v>52280</v>
      </c>
      <c r="L52" s="282">
        <v>52280</v>
      </c>
      <c r="M52" s="454">
        <f t="shared" si="5"/>
        <v>0</v>
      </c>
      <c r="N52" s="155">
        <v>4800</v>
      </c>
      <c r="O52" s="384">
        <f t="shared" si="3"/>
        <v>0</v>
      </c>
      <c r="P52" s="385">
        <f t="shared" si="4"/>
        <v>0</v>
      </c>
    </row>
    <row r="53" spans="1:16" ht="15" customHeight="1" x14ac:dyDescent="0.25">
      <c r="A53" s="75">
        <v>4165</v>
      </c>
      <c r="B53" s="302" t="s">
        <v>545</v>
      </c>
      <c r="C53" s="453"/>
      <c r="D53" s="133">
        <v>1669</v>
      </c>
      <c r="E53" s="134">
        <v>14.762856570430317</v>
      </c>
      <c r="F53" s="135">
        <v>0.6</v>
      </c>
      <c r="G53" s="135">
        <f t="shared" si="0"/>
        <v>0.4</v>
      </c>
      <c r="H53" s="136">
        <v>0.21828908554572271</v>
      </c>
      <c r="I53" s="90">
        <v>60000</v>
      </c>
      <c r="J53" s="90">
        <v>60000</v>
      </c>
      <c r="K53" s="378">
        <f t="shared" si="1"/>
        <v>60000</v>
      </c>
      <c r="L53" s="280">
        <v>60000</v>
      </c>
      <c r="M53" s="454">
        <f t="shared" si="5"/>
        <v>0</v>
      </c>
      <c r="N53" s="150">
        <v>120600</v>
      </c>
      <c r="O53" s="380">
        <f t="shared" si="3"/>
        <v>0</v>
      </c>
      <c r="P53" s="381">
        <f t="shared" si="4"/>
        <v>0</v>
      </c>
    </row>
    <row r="54" spans="1:16" ht="15" customHeight="1" x14ac:dyDescent="0.25">
      <c r="A54" s="75">
        <v>4221</v>
      </c>
      <c r="B54" s="303" t="s">
        <v>548</v>
      </c>
      <c r="C54" s="455"/>
      <c r="D54" s="138">
        <v>1088</v>
      </c>
      <c r="E54" s="139">
        <v>13.516099269950134</v>
      </c>
      <c r="F54" s="140">
        <v>0.6</v>
      </c>
      <c r="G54" s="140">
        <f t="shared" si="0"/>
        <v>0.4</v>
      </c>
      <c r="H54" s="141">
        <v>0.26550868486352358</v>
      </c>
      <c r="I54" s="91">
        <v>44240</v>
      </c>
      <c r="J54" s="91">
        <f>40*D54</f>
        <v>43520</v>
      </c>
      <c r="K54" s="382">
        <f t="shared" si="1"/>
        <v>44240</v>
      </c>
      <c r="L54" s="282">
        <v>44240.4</v>
      </c>
      <c r="M54" s="454">
        <v>0</v>
      </c>
      <c r="N54" s="155">
        <v>9000</v>
      </c>
      <c r="O54" s="384">
        <f t="shared" si="3"/>
        <v>0</v>
      </c>
      <c r="P54" s="385">
        <f t="shared" si="4"/>
        <v>0</v>
      </c>
    </row>
    <row r="55" spans="1:16" ht="15" customHeight="1" x14ac:dyDescent="0.25">
      <c r="A55" s="75">
        <v>4151</v>
      </c>
      <c r="B55" s="302" t="s">
        <v>551</v>
      </c>
      <c r="C55" s="453"/>
      <c r="D55" s="133">
        <v>825</v>
      </c>
      <c r="E55" s="134">
        <v>6.6211347734318586</v>
      </c>
      <c r="F55" s="135">
        <v>0.6</v>
      </c>
      <c r="G55" s="135">
        <f t="shared" si="0"/>
        <v>0.4</v>
      </c>
      <c r="H55" s="136">
        <v>0.28322147651006713</v>
      </c>
      <c r="I55" s="90">
        <v>33960</v>
      </c>
      <c r="J55" s="90">
        <f>40*D55</f>
        <v>33000</v>
      </c>
      <c r="K55" s="378">
        <f t="shared" si="1"/>
        <v>33960</v>
      </c>
      <c r="L55" s="280">
        <v>33960</v>
      </c>
      <c r="M55" s="454">
        <f t="shared" si="5"/>
        <v>0</v>
      </c>
      <c r="N55" s="150">
        <v>0</v>
      </c>
      <c r="O55" s="380">
        <f t="shared" si="3"/>
        <v>0</v>
      </c>
      <c r="P55" s="381">
        <f t="shared" si="4"/>
        <v>0</v>
      </c>
    </row>
    <row r="56" spans="1:16" ht="15" customHeight="1" x14ac:dyDescent="0.25">
      <c r="A56" s="75">
        <v>490</v>
      </c>
      <c r="B56" s="303" t="s">
        <v>552</v>
      </c>
      <c r="C56" s="455"/>
      <c r="D56" s="138">
        <v>474</v>
      </c>
      <c r="E56" s="139">
        <v>4.1438637015877653</v>
      </c>
      <c r="F56" s="140">
        <v>0.7</v>
      </c>
      <c r="G56" s="140">
        <f t="shared" si="0"/>
        <v>0.30000000000000004</v>
      </c>
      <c r="H56" s="141">
        <v>0.3316831683168317</v>
      </c>
      <c r="I56" s="91">
        <v>30000</v>
      </c>
      <c r="J56" s="91">
        <v>30000</v>
      </c>
      <c r="K56" s="382">
        <f t="shared" si="1"/>
        <v>30000</v>
      </c>
      <c r="L56" s="282">
        <v>30000</v>
      </c>
      <c r="M56" s="454">
        <f t="shared" si="5"/>
        <v>0</v>
      </c>
      <c r="N56" s="155">
        <v>2100</v>
      </c>
      <c r="O56" s="384">
        <f t="shared" si="3"/>
        <v>0</v>
      </c>
      <c r="P56" s="385">
        <f t="shared" si="4"/>
        <v>0</v>
      </c>
    </row>
    <row r="57" spans="1:16" ht="15" customHeight="1" x14ac:dyDescent="0.25">
      <c r="A57" s="75">
        <v>4459</v>
      </c>
      <c r="B57" s="302" t="s">
        <v>559</v>
      </c>
      <c r="C57" s="453"/>
      <c r="D57" s="133">
        <v>277</v>
      </c>
      <c r="E57" s="134">
        <v>3.3433837298983939</v>
      </c>
      <c r="F57" s="135">
        <v>0.7</v>
      </c>
      <c r="G57" s="135">
        <f t="shared" si="0"/>
        <v>0.30000000000000004</v>
      </c>
      <c r="H57" s="136">
        <v>0.38461538461538464</v>
      </c>
      <c r="I57" s="90">
        <v>30000</v>
      </c>
      <c r="J57" s="90">
        <v>30000</v>
      </c>
      <c r="K57" s="378">
        <f t="shared" si="1"/>
        <v>30000</v>
      </c>
      <c r="L57" s="280">
        <v>30000.000000000004</v>
      </c>
      <c r="M57" s="454">
        <f t="shared" si="5"/>
        <v>0</v>
      </c>
      <c r="N57" s="150">
        <v>2660</v>
      </c>
      <c r="O57" s="380">
        <f t="shared" si="3"/>
        <v>0</v>
      </c>
      <c r="P57" s="381">
        <f t="shared" si="4"/>
        <v>0</v>
      </c>
    </row>
    <row r="58" spans="1:16" ht="15" customHeight="1" x14ac:dyDescent="0.25">
      <c r="A58" s="75">
        <v>4501</v>
      </c>
      <c r="B58" s="303" t="s">
        <v>561</v>
      </c>
      <c r="C58" s="455"/>
      <c r="D58" s="138">
        <v>2298</v>
      </c>
      <c r="E58" s="139">
        <v>10.89739905265875</v>
      </c>
      <c r="F58" s="140">
        <v>0.7</v>
      </c>
      <c r="G58" s="140">
        <f t="shared" si="0"/>
        <v>0.30000000000000004</v>
      </c>
      <c r="H58" s="141">
        <v>0.33002070393374744</v>
      </c>
      <c r="I58" s="91">
        <v>60000</v>
      </c>
      <c r="J58" s="91">
        <v>60000</v>
      </c>
      <c r="K58" s="382">
        <f t="shared" si="1"/>
        <v>60000</v>
      </c>
      <c r="L58" s="282">
        <v>60000</v>
      </c>
      <c r="M58" s="454">
        <f t="shared" si="5"/>
        <v>0</v>
      </c>
      <c r="N58" s="155">
        <v>112000</v>
      </c>
      <c r="O58" s="384">
        <f t="shared" si="3"/>
        <v>0</v>
      </c>
      <c r="P58" s="385">
        <f t="shared" si="4"/>
        <v>0</v>
      </c>
    </row>
    <row r="59" spans="1:16" ht="15" customHeight="1" x14ac:dyDescent="0.25">
      <c r="A59" s="75">
        <v>4536</v>
      </c>
      <c r="B59" s="302" t="s">
        <v>563</v>
      </c>
      <c r="C59" s="453"/>
      <c r="D59" s="133">
        <v>1076</v>
      </c>
      <c r="E59" s="134">
        <v>10.791727538671235</v>
      </c>
      <c r="F59" s="135">
        <v>0.6</v>
      </c>
      <c r="G59" s="135">
        <f t="shared" si="0"/>
        <v>0.4</v>
      </c>
      <c r="H59" s="136">
        <v>0.19575253924284394</v>
      </c>
      <c r="I59" s="90">
        <v>44120</v>
      </c>
      <c r="J59" s="90">
        <f>40*D59</f>
        <v>43040</v>
      </c>
      <c r="K59" s="378">
        <f t="shared" si="1"/>
        <v>44120</v>
      </c>
      <c r="L59" s="280">
        <v>44120</v>
      </c>
      <c r="M59" s="454">
        <f t="shared" si="5"/>
        <v>0</v>
      </c>
      <c r="N59" s="150">
        <v>1860</v>
      </c>
      <c r="O59" s="380">
        <f t="shared" si="3"/>
        <v>0</v>
      </c>
      <c r="P59" s="381">
        <f t="shared" si="4"/>
        <v>0</v>
      </c>
    </row>
    <row r="60" spans="1:16" ht="15" customHeight="1" x14ac:dyDescent="0.25">
      <c r="A60" s="75">
        <v>4753</v>
      </c>
      <c r="B60" s="303" t="s">
        <v>571</v>
      </c>
      <c r="C60" s="455"/>
      <c r="D60" s="138">
        <v>2742</v>
      </c>
      <c r="E60" s="139">
        <v>11.373676634873496</v>
      </c>
      <c r="F60" s="140">
        <v>0.7</v>
      </c>
      <c r="G60" s="140">
        <f t="shared" si="0"/>
        <v>0.30000000000000004</v>
      </c>
      <c r="H60" s="141">
        <v>0.39237348538845329</v>
      </c>
      <c r="I60" s="91">
        <v>60000</v>
      </c>
      <c r="J60" s="91">
        <v>60000</v>
      </c>
      <c r="K60" s="382">
        <f t="shared" si="1"/>
        <v>60000</v>
      </c>
      <c r="L60" s="282">
        <v>60000.000000000007</v>
      </c>
      <c r="M60" s="454">
        <f t="shared" si="5"/>
        <v>0</v>
      </c>
      <c r="N60" s="155">
        <v>27300</v>
      </c>
      <c r="O60" s="384">
        <f t="shared" si="3"/>
        <v>0</v>
      </c>
      <c r="P60" s="385">
        <f t="shared" si="4"/>
        <v>0</v>
      </c>
    </row>
    <row r="61" spans="1:16" ht="15" customHeight="1" x14ac:dyDescent="0.25">
      <c r="A61" s="75">
        <v>4781</v>
      </c>
      <c r="B61" s="302" t="s">
        <v>573</v>
      </c>
      <c r="C61" s="453"/>
      <c r="D61" s="133">
        <v>2479</v>
      </c>
      <c r="E61" s="134">
        <v>6.4747150393353339</v>
      </c>
      <c r="F61" s="135">
        <v>0.7</v>
      </c>
      <c r="G61" s="135">
        <f t="shared" si="0"/>
        <v>0.30000000000000004</v>
      </c>
      <c r="H61" s="136">
        <v>0.42676767676767674</v>
      </c>
      <c r="I61" s="90">
        <v>60000</v>
      </c>
      <c r="J61" s="90">
        <v>60000</v>
      </c>
      <c r="K61" s="378">
        <f t="shared" si="1"/>
        <v>60000</v>
      </c>
      <c r="L61" s="280">
        <v>60000.100000000006</v>
      </c>
      <c r="M61" s="454">
        <v>0</v>
      </c>
      <c r="N61" s="150">
        <v>44100</v>
      </c>
      <c r="O61" s="380">
        <f t="shared" si="3"/>
        <v>0</v>
      </c>
      <c r="P61" s="381">
        <f t="shared" si="4"/>
        <v>0</v>
      </c>
    </row>
    <row r="62" spans="1:16" ht="15" customHeight="1" x14ac:dyDescent="0.25">
      <c r="A62" s="75">
        <v>4795</v>
      </c>
      <c r="B62" s="303" t="s">
        <v>574</v>
      </c>
      <c r="C62" s="455"/>
      <c r="D62" s="138">
        <v>486</v>
      </c>
      <c r="E62" s="139">
        <v>1.7199582250883876</v>
      </c>
      <c r="F62" s="140">
        <v>0.7</v>
      </c>
      <c r="G62" s="140">
        <f t="shared" si="0"/>
        <v>0.30000000000000004</v>
      </c>
      <c r="H62" s="141">
        <v>2.0161290322580645E-3</v>
      </c>
      <c r="I62" s="91">
        <v>30000</v>
      </c>
      <c r="J62" s="91">
        <v>30000</v>
      </c>
      <c r="K62" s="382">
        <f t="shared" si="1"/>
        <v>30000</v>
      </c>
      <c r="L62" s="282">
        <v>29999.900000000005</v>
      </c>
      <c r="M62" s="454">
        <f t="shared" si="5"/>
        <v>9.999999999490683E-2</v>
      </c>
      <c r="N62" s="155">
        <v>980</v>
      </c>
      <c r="O62" s="384">
        <f t="shared" si="3"/>
        <v>9.999999999490683E-2</v>
      </c>
      <c r="P62" s="385">
        <f t="shared" si="4"/>
        <v>0</v>
      </c>
    </row>
    <row r="63" spans="1:16" ht="15" customHeight="1" x14ac:dyDescent="0.25">
      <c r="A63" s="75">
        <v>4872</v>
      </c>
      <c r="B63" s="302" t="s">
        <v>578</v>
      </c>
      <c r="C63" s="453"/>
      <c r="D63" s="133">
        <v>1647</v>
      </c>
      <c r="E63" s="134">
        <v>14.66098189808565</v>
      </c>
      <c r="F63" s="135">
        <v>0.6</v>
      </c>
      <c r="G63" s="135">
        <f t="shared" si="0"/>
        <v>0.4</v>
      </c>
      <c r="H63" s="136">
        <v>0.31349693251533745</v>
      </c>
      <c r="I63" s="90">
        <v>60000</v>
      </c>
      <c r="J63" s="90">
        <v>60000</v>
      </c>
      <c r="K63" s="378">
        <f t="shared" si="1"/>
        <v>60000</v>
      </c>
      <c r="L63" s="280">
        <v>60000.200000000004</v>
      </c>
      <c r="M63" s="454">
        <v>0</v>
      </c>
      <c r="N63" s="150">
        <v>16800</v>
      </c>
      <c r="O63" s="380">
        <f t="shared" si="3"/>
        <v>0</v>
      </c>
      <c r="P63" s="381">
        <f t="shared" si="4"/>
        <v>0</v>
      </c>
    </row>
    <row r="64" spans="1:16" ht="15" customHeight="1" x14ac:dyDescent="0.25">
      <c r="A64" s="75">
        <v>5523</v>
      </c>
      <c r="B64" s="303" t="s">
        <v>580</v>
      </c>
      <c r="C64" s="455"/>
      <c r="D64" s="138">
        <v>1277</v>
      </c>
      <c r="E64" s="139">
        <v>4.2767819503115216</v>
      </c>
      <c r="F64" s="140">
        <v>0.6</v>
      </c>
      <c r="G64" s="140">
        <f t="shared" si="0"/>
        <v>0.4</v>
      </c>
      <c r="H64" s="141">
        <v>0.28962188254223653</v>
      </c>
      <c r="I64" s="91">
        <v>51720</v>
      </c>
      <c r="J64" s="91">
        <f>40*D64</f>
        <v>51080</v>
      </c>
      <c r="K64" s="382">
        <f t="shared" si="1"/>
        <v>51720</v>
      </c>
      <c r="L64" s="282">
        <v>51720.4</v>
      </c>
      <c r="M64" s="454">
        <v>0</v>
      </c>
      <c r="N64" s="155">
        <v>15000</v>
      </c>
      <c r="O64" s="384">
        <f t="shared" si="3"/>
        <v>0</v>
      </c>
      <c r="P64" s="385">
        <f t="shared" si="4"/>
        <v>0</v>
      </c>
    </row>
    <row r="65" spans="1:16" ht="15" customHeight="1" x14ac:dyDescent="0.25">
      <c r="A65" s="75">
        <v>5019</v>
      </c>
      <c r="B65" s="302" t="s">
        <v>585</v>
      </c>
      <c r="C65" s="453"/>
      <c r="D65" s="133">
        <v>1138</v>
      </c>
      <c r="E65" s="134">
        <v>7.6080201068445739</v>
      </c>
      <c r="F65" s="135">
        <v>0.6</v>
      </c>
      <c r="G65" s="135">
        <f t="shared" si="0"/>
        <v>0.4</v>
      </c>
      <c r="H65" s="136">
        <v>0.31034482758620691</v>
      </c>
      <c r="I65" s="90">
        <v>46000</v>
      </c>
      <c r="J65" s="90">
        <f>40*D65</f>
        <v>45520</v>
      </c>
      <c r="K65" s="378">
        <f t="shared" si="1"/>
        <v>46000</v>
      </c>
      <c r="L65" s="280">
        <v>45999.8</v>
      </c>
      <c r="M65" s="454">
        <f t="shared" si="5"/>
        <v>0.19999999999708962</v>
      </c>
      <c r="N65" s="150">
        <v>7800</v>
      </c>
      <c r="O65" s="380">
        <f t="shared" si="3"/>
        <v>0.19999999999708962</v>
      </c>
      <c r="P65" s="381">
        <f t="shared" si="4"/>
        <v>0</v>
      </c>
    </row>
    <row r="66" spans="1:16" ht="15" customHeight="1" x14ac:dyDescent="0.25">
      <c r="A66" s="75">
        <v>5138</v>
      </c>
      <c r="B66" s="303" t="s">
        <v>589</v>
      </c>
      <c r="C66" s="455"/>
      <c r="D66" s="138">
        <v>2270</v>
      </c>
      <c r="E66" s="139">
        <v>13.601284950178623</v>
      </c>
      <c r="F66" s="140">
        <v>0.6</v>
      </c>
      <c r="G66" s="140">
        <f t="shared" si="0"/>
        <v>0.4</v>
      </c>
      <c r="H66" s="141">
        <v>0.28223624887285842</v>
      </c>
      <c r="I66" s="91">
        <v>60000</v>
      </c>
      <c r="J66" s="91">
        <v>60000</v>
      </c>
      <c r="K66" s="382">
        <f t="shared" si="1"/>
        <v>60000</v>
      </c>
      <c r="L66" s="282">
        <v>60000</v>
      </c>
      <c r="M66" s="454">
        <f t="shared" si="5"/>
        <v>0</v>
      </c>
      <c r="N66" s="155">
        <v>15600</v>
      </c>
      <c r="O66" s="384">
        <f t="shared" si="3"/>
        <v>0</v>
      </c>
      <c r="P66" s="385">
        <f t="shared" si="4"/>
        <v>0</v>
      </c>
    </row>
    <row r="67" spans="1:16" ht="15" customHeight="1" x14ac:dyDescent="0.25">
      <c r="A67" s="75">
        <v>5348</v>
      </c>
      <c r="B67" s="302" t="s">
        <v>593</v>
      </c>
      <c r="C67" s="453"/>
      <c r="D67" s="133">
        <v>728</v>
      </c>
      <c r="E67" s="134">
        <v>6.6695372611559351</v>
      </c>
      <c r="F67" s="135">
        <v>0.6</v>
      </c>
      <c r="G67" s="135">
        <f t="shared" ref="G67:G82" si="6">1-F67</f>
        <v>0.4</v>
      </c>
      <c r="H67" s="136">
        <v>0.27715877437325903</v>
      </c>
      <c r="I67" s="90">
        <v>30000</v>
      </c>
      <c r="J67" s="90">
        <v>30000</v>
      </c>
      <c r="K67" s="378">
        <f t="shared" ref="K67:K82" si="7">MAX(I67,J67)</f>
        <v>30000</v>
      </c>
      <c r="L67" s="280">
        <v>30000</v>
      </c>
      <c r="M67" s="454">
        <f t="shared" si="5"/>
        <v>0</v>
      </c>
      <c r="N67" s="150">
        <v>6000</v>
      </c>
      <c r="O67" s="380">
        <f t="shared" ref="O67:O82" si="8">MIN(M67,N67)</f>
        <v>0</v>
      </c>
      <c r="P67" s="381">
        <f t="shared" ref="P67:P82" si="9">M67-O67</f>
        <v>0</v>
      </c>
    </row>
    <row r="68" spans="1:16" ht="15" customHeight="1" x14ac:dyDescent="0.25">
      <c r="A68" s="75">
        <v>5460</v>
      </c>
      <c r="B68" s="303" t="s">
        <v>600</v>
      </c>
      <c r="C68" s="455"/>
      <c r="D68" s="138">
        <v>3114</v>
      </c>
      <c r="E68" s="139">
        <v>10.758298021056889</v>
      </c>
      <c r="F68" s="140">
        <v>0.7</v>
      </c>
      <c r="G68" s="140">
        <f t="shared" si="6"/>
        <v>0.30000000000000004</v>
      </c>
      <c r="H68" s="141">
        <v>0.43529411764705883</v>
      </c>
      <c r="I68" s="91">
        <v>60000</v>
      </c>
      <c r="J68" s="91">
        <v>60000</v>
      </c>
      <c r="K68" s="382">
        <f t="shared" si="7"/>
        <v>60000</v>
      </c>
      <c r="L68" s="282">
        <v>60000.000000000007</v>
      </c>
      <c r="M68" s="454">
        <f t="shared" si="5"/>
        <v>0</v>
      </c>
      <c r="N68" s="155">
        <v>36400</v>
      </c>
      <c r="O68" s="384">
        <f t="shared" si="8"/>
        <v>0</v>
      </c>
      <c r="P68" s="385">
        <f t="shared" si="9"/>
        <v>0</v>
      </c>
    </row>
    <row r="69" spans="1:16" ht="15" customHeight="1" x14ac:dyDescent="0.25">
      <c r="A69" s="75">
        <v>5474</v>
      </c>
      <c r="B69" s="302" t="s">
        <v>602</v>
      </c>
      <c r="C69" s="453"/>
      <c r="D69" s="133">
        <v>1284</v>
      </c>
      <c r="E69" s="134">
        <v>2.4550248050218819</v>
      </c>
      <c r="F69" s="135">
        <v>0.7</v>
      </c>
      <c r="G69" s="135">
        <f t="shared" si="6"/>
        <v>0.30000000000000004</v>
      </c>
      <c r="H69" s="136">
        <v>0.46562228024369018</v>
      </c>
      <c r="I69" s="90">
        <v>51440</v>
      </c>
      <c r="J69" s="90">
        <f>40*D69</f>
        <v>51360</v>
      </c>
      <c r="K69" s="378">
        <f t="shared" si="7"/>
        <v>51440</v>
      </c>
      <c r="L69" s="280">
        <v>51440</v>
      </c>
      <c r="M69" s="454">
        <f t="shared" si="5"/>
        <v>0</v>
      </c>
      <c r="N69" s="150">
        <v>1330</v>
      </c>
      <c r="O69" s="380">
        <f t="shared" si="8"/>
        <v>0</v>
      </c>
      <c r="P69" s="381">
        <f t="shared" si="9"/>
        <v>0</v>
      </c>
    </row>
    <row r="70" spans="1:16" ht="15" customHeight="1" x14ac:dyDescent="0.25">
      <c r="A70" s="75"/>
      <c r="B70" s="303" t="s">
        <v>609</v>
      </c>
      <c r="C70" s="455"/>
      <c r="D70" s="138">
        <v>593</v>
      </c>
      <c r="E70" s="139">
        <v>3.798384485330621</v>
      </c>
      <c r="F70" s="140">
        <v>0.7</v>
      </c>
      <c r="G70" s="140">
        <f t="shared" si="6"/>
        <v>0.30000000000000004</v>
      </c>
      <c r="H70" s="141">
        <v>0.4192495921696574</v>
      </c>
      <c r="I70" s="91">
        <v>30000</v>
      </c>
      <c r="J70" s="91">
        <v>30000</v>
      </c>
      <c r="K70" s="382">
        <f t="shared" si="7"/>
        <v>30000</v>
      </c>
      <c r="L70" s="282">
        <v>30000</v>
      </c>
      <c r="M70" s="454">
        <f t="shared" si="5"/>
        <v>0</v>
      </c>
      <c r="N70" s="155">
        <v>4200</v>
      </c>
      <c r="O70" s="384">
        <f t="shared" si="8"/>
        <v>0</v>
      </c>
      <c r="P70" s="385">
        <f t="shared" si="9"/>
        <v>0</v>
      </c>
    </row>
    <row r="71" spans="1:16" ht="15" customHeight="1" x14ac:dyDescent="0.25">
      <c r="A71" s="75">
        <v>5747</v>
      </c>
      <c r="B71" s="302" t="s">
        <v>612</v>
      </c>
      <c r="C71" s="453"/>
      <c r="D71" s="133">
        <v>3161</v>
      </c>
      <c r="E71" s="134">
        <v>6.783625642190855</v>
      </c>
      <c r="F71" s="135">
        <v>0.7</v>
      </c>
      <c r="G71" s="135">
        <f t="shared" si="6"/>
        <v>0.30000000000000004</v>
      </c>
      <c r="H71" s="136">
        <v>0.38728897715988081</v>
      </c>
      <c r="I71" s="90">
        <v>60000</v>
      </c>
      <c r="J71" s="90">
        <v>60000</v>
      </c>
      <c r="K71" s="378">
        <f t="shared" si="7"/>
        <v>60000</v>
      </c>
      <c r="L71" s="280">
        <v>60000.000000000007</v>
      </c>
      <c r="M71" s="454">
        <f t="shared" si="5"/>
        <v>0</v>
      </c>
      <c r="N71" s="150">
        <v>323400</v>
      </c>
      <c r="O71" s="380">
        <f t="shared" si="8"/>
        <v>0</v>
      </c>
      <c r="P71" s="381">
        <f t="shared" si="9"/>
        <v>0</v>
      </c>
    </row>
    <row r="72" spans="1:16" ht="15" customHeight="1" x14ac:dyDescent="0.25">
      <c r="A72" s="75">
        <v>5754</v>
      </c>
      <c r="B72" s="303" t="s">
        <v>613</v>
      </c>
      <c r="C72" s="455"/>
      <c r="D72" s="138">
        <v>1225</v>
      </c>
      <c r="E72" s="139">
        <v>2.8723100449476804</v>
      </c>
      <c r="F72" s="140">
        <v>0.7</v>
      </c>
      <c r="G72" s="140">
        <f t="shared" si="6"/>
        <v>0.30000000000000004</v>
      </c>
      <c r="H72" s="141">
        <v>0.31490384615384615</v>
      </c>
      <c r="I72" s="91">
        <v>49560</v>
      </c>
      <c r="J72" s="91">
        <f>40*D72</f>
        <v>49000</v>
      </c>
      <c r="K72" s="382">
        <f t="shared" si="7"/>
        <v>49560</v>
      </c>
      <c r="L72" s="282">
        <v>49559.700000000004</v>
      </c>
      <c r="M72" s="454">
        <f t="shared" si="5"/>
        <v>0.29999999999563443</v>
      </c>
      <c r="N72" s="155">
        <v>0</v>
      </c>
      <c r="O72" s="384">
        <f t="shared" si="8"/>
        <v>0</v>
      </c>
      <c r="P72" s="385">
        <f t="shared" si="9"/>
        <v>0.29999999999563443</v>
      </c>
    </row>
    <row r="73" spans="1:16" ht="15" customHeight="1" x14ac:dyDescent="0.25">
      <c r="A73" s="75">
        <v>5810</v>
      </c>
      <c r="B73" s="302" t="s">
        <v>616</v>
      </c>
      <c r="C73" s="453"/>
      <c r="D73" s="133">
        <v>492</v>
      </c>
      <c r="E73" s="134">
        <v>4.3482870991484921</v>
      </c>
      <c r="F73" s="135">
        <v>0.7</v>
      </c>
      <c r="G73" s="135">
        <f t="shared" si="6"/>
        <v>0.30000000000000004</v>
      </c>
      <c r="H73" s="136">
        <v>0.47415730337078654</v>
      </c>
      <c r="I73" s="90">
        <v>30000</v>
      </c>
      <c r="J73" s="90">
        <v>30000</v>
      </c>
      <c r="K73" s="378">
        <f t="shared" si="7"/>
        <v>30000</v>
      </c>
      <c r="L73" s="280">
        <v>30000.000000000004</v>
      </c>
      <c r="M73" s="454">
        <f t="shared" si="5"/>
        <v>0</v>
      </c>
      <c r="N73" s="150">
        <v>0</v>
      </c>
      <c r="O73" s="380">
        <f t="shared" si="8"/>
        <v>0</v>
      </c>
      <c r="P73" s="381">
        <f t="shared" si="9"/>
        <v>0</v>
      </c>
    </row>
    <row r="74" spans="1:16" ht="15" customHeight="1" x14ac:dyDescent="0.25">
      <c r="A74" s="75">
        <v>5852</v>
      </c>
      <c r="B74" s="303" t="s">
        <v>617</v>
      </c>
      <c r="C74" s="455"/>
      <c r="D74" s="138">
        <v>738</v>
      </c>
      <c r="E74" s="139">
        <v>8.8340703779000922</v>
      </c>
      <c r="F74" s="140">
        <v>0</v>
      </c>
      <c r="G74" s="140">
        <f t="shared" si="6"/>
        <v>1</v>
      </c>
      <c r="H74" s="141">
        <v>0.12063808574277168</v>
      </c>
      <c r="I74" s="91">
        <v>30640</v>
      </c>
      <c r="J74" s="91">
        <v>30000</v>
      </c>
      <c r="K74" s="382">
        <f t="shared" si="7"/>
        <v>30640</v>
      </c>
      <c r="L74" s="282">
        <v>30640</v>
      </c>
      <c r="M74" s="454">
        <f t="shared" si="5"/>
        <v>0</v>
      </c>
      <c r="N74" s="155">
        <v>0</v>
      </c>
      <c r="O74" s="384">
        <f t="shared" si="8"/>
        <v>0</v>
      </c>
      <c r="P74" s="385">
        <f t="shared" si="9"/>
        <v>0</v>
      </c>
    </row>
    <row r="75" spans="1:16" ht="15" customHeight="1" x14ac:dyDescent="0.25">
      <c r="A75" s="75">
        <v>6027</v>
      </c>
      <c r="B75" s="302" t="s">
        <v>622</v>
      </c>
      <c r="C75" s="453"/>
      <c r="D75" s="133">
        <v>488</v>
      </c>
      <c r="E75" s="134">
        <v>2.6253778513203976</v>
      </c>
      <c r="F75" s="135">
        <v>0.7</v>
      </c>
      <c r="G75" s="135">
        <f t="shared" si="6"/>
        <v>0.30000000000000004</v>
      </c>
      <c r="H75" s="136">
        <v>0.3555956678700361</v>
      </c>
      <c r="I75" s="90">
        <v>30000</v>
      </c>
      <c r="J75" s="90">
        <v>30000</v>
      </c>
      <c r="K75" s="378">
        <f t="shared" si="7"/>
        <v>30000</v>
      </c>
      <c r="L75" s="280">
        <v>30000.2</v>
      </c>
      <c r="M75" s="454">
        <v>0</v>
      </c>
      <c r="N75" s="150">
        <v>910</v>
      </c>
      <c r="O75" s="380">
        <f t="shared" si="8"/>
        <v>0</v>
      </c>
      <c r="P75" s="381">
        <f t="shared" si="9"/>
        <v>0</v>
      </c>
    </row>
    <row r="76" spans="1:16" ht="15" customHeight="1" x14ac:dyDescent="0.25">
      <c r="A76" s="75">
        <v>6321</v>
      </c>
      <c r="B76" s="303" t="s">
        <v>632</v>
      </c>
      <c r="C76" s="455"/>
      <c r="D76" s="138">
        <v>1191</v>
      </c>
      <c r="E76" s="139">
        <v>6.9721696079693976</v>
      </c>
      <c r="F76" s="140">
        <v>0.7</v>
      </c>
      <c r="G76" s="140">
        <f t="shared" si="6"/>
        <v>0.30000000000000004</v>
      </c>
      <c r="H76" s="141">
        <v>0.29649595687331537</v>
      </c>
      <c r="I76" s="91">
        <v>48280</v>
      </c>
      <c r="J76" s="91">
        <f>40*D76</f>
        <v>47640</v>
      </c>
      <c r="K76" s="382">
        <f t="shared" si="7"/>
        <v>48280</v>
      </c>
      <c r="L76" s="282">
        <v>48280</v>
      </c>
      <c r="M76" s="454">
        <f t="shared" ref="M76:M81" si="10">K76-L76</f>
        <v>0</v>
      </c>
      <c r="N76" s="155">
        <v>20300</v>
      </c>
      <c r="O76" s="384">
        <f t="shared" si="8"/>
        <v>0</v>
      </c>
      <c r="P76" s="385">
        <f t="shared" si="9"/>
        <v>0</v>
      </c>
    </row>
    <row r="77" spans="1:16" ht="15" customHeight="1" x14ac:dyDescent="0.25">
      <c r="A77" s="75">
        <v>6354</v>
      </c>
      <c r="B77" s="302" t="s">
        <v>634</v>
      </c>
      <c r="C77" s="453"/>
      <c r="D77" s="133">
        <v>281</v>
      </c>
      <c r="E77" s="134">
        <v>2.8426651016375635</v>
      </c>
      <c r="F77" s="135">
        <v>0.8</v>
      </c>
      <c r="G77" s="135">
        <f t="shared" si="6"/>
        <v>0.19999999999999996</v>
      </c>
      <c r="H77" s="136">
        <v>0.41153846153846152</v>
      </c>
      <c r="I77" s="90">
        <v>30000</v>
      </c>
      <c r="J77" s="90">
        <v>30000</v>
      </c>
      <c r="K77" s="378">
        <f t="shared" si="7"/>
        <v>30000</v>
      </c>
      <c r="L77" s="280">
        <v>30000.1</v>
      </c>
      <c r="M77" s="454">
        <v>0</v>
      </c>
      <c r="N77" s="150">
        <v>0</v>
      </c>
      <c r="O77" s="380">
        <f t="shared" si="8"/>
        <v>0</v>
      </c>
      <c r="P77" s="381">
        <f t="shared" si="9"/>
        <v>0</v>
      </c>
    </row>
    <row r="78" spans="1:16" ht="15" customHeight="1" x14ac:dyDescent="0.25">
      <c r="A78" s="75">
        <v>6412</v>
      </c>
      <c r="B78" s="303" t="s">
        <v>636</v>
      </c>
      <c r="C78" s="455"/>
      <c r="D78" s="138">
        <v>430</v>
      </c>
      <c r="E78" s="139">
        <v>13.652874435542545</v>
      </c>
      <c r="F78" s="140">
        <v>0.7</v>
      </c>
      <c r="G78" s="140">
        <f t="shared" si="6"/>
        <v>0.30000000000000004</v>
      </c>
      <c r="H78" s="141">
        <v>0.40606060606060607</v>
      </c>
      <c r="I78" s="91">
        <v>30000</v>
      </c>
      <c r="J78" s="91">
        <v>30000</v>
      </c>
      <c r="K78" s="382">
        <f t="shared" si="7"/>
        <v>30000</v>
      </c>
      <c r="L78" s="282">
        <v>30000.000000000004</v>
      </c>
      <c r="M78" s="454">
        <f t="shared" si="10"/>
        <v>0</v>
      </c>
      <c r="N78" s="155">
        <v>0</v>
      </c>
      <c r="O78" s="384">
        <f t="shared" si="8"/>
        <v>0</v>
      </c>
      <c r="P78" s="385">
        <f t="shared" si="9"/>
        <v>0</v>
      </c>
    </row>
    <row r="79" spans="1:16" ht="15" customHeight="1" x14ac:dyDescent="0.25">
      <c r="A79" s="75">
        <v>6461</v>
      </c>
      <c r="B79" s="302" t="s">
        <v>639</v>
      </c>
      <c r="C79" s="453"/>
      <c r="D79" s="133">
        <v>1977</v>
      </c>
      <c r="E79" s="134">
        <v>14.46285448934608</v>
      </c>
      <c r="F79" s="135">
        <v>0.7</v>
      </c>
      <c r="G79" s="135">
        <f t="shared" si="6"/>
        <v>0.30000000000000004</v>
      </c>
      <c r="H79" s="136">
        <v>0.3798001052077854</v>
      </c>
      <c r="I79" s="90">
        <v>60000</v>
      </c>
      <c r="J79" s="90">
        <v>60000</v>
      </c>
      <c r="K79" s="378">
        <f t="shared" si="7"/>
        <v>60000</v>
      </c>
      <c r="L79" s="280">
        <v>60000.000000000007</v>
      </c>
      <c r="M79" s="454">
        <f t="shared" si="10"/>
        <v>0</v>
      </c>
      <c r="N79" s="150">
        <v>79800</v>
      </c>
      <c r="O79" s="380">
        <f t="shared" si="8"/>
        <v>0</v>
      </c>
      <c r="P79" s="381">
        <f t="shared" si="9"/>
        <v>0</v>
      </c>
    </row>
    <row r="80" spans="1:16" ht="15" customHeight="1" x14ac:dyDescent="0.25">
      <c r="A80" s="75">
        <v>6615</v>
      </c>
      <c r="B80" s="303" t="s">
        <v>642</v>
      </c>
      <c r="C80" s="455"/>
      <c r="D80" s="138">
        <v>288</v>
      </c>
      <c r="E80" s="139">
        <v>0.43560002793067382</v>
      </c>
      <c r="F80" s="140">
        <v>0.8</v>
      </c>
      <c r="G80" s="140">
        <f t="shared" si="6"/>
        <v>0.19999999999999996</v>
      </c>
      <c r="H80" s="141">
        <v>0.55691056910569103</v>
      </c>
      <c r="I80" s="91">
        <v>30000</v>
      </c>
      <c r="J80" s="91">
        <v>30000</v>
      </c>
      <c r="K80" s="382">
        <f t="shared" si="7"/>
        <v>30000</v>
      </c>
      <c r="L80" s="282">
        <v>30000</v>
      </c>
      <c r="M80" s="454">
        <f t="shared" si="10"/>
        <v>0</v>
      </c>
      <c r="N80" s="155">
        <v>320</v>
      </c>
      <c r="O80" s="384">
        <f t="shared" si="8"/>
        <v>0</v>
      </c>
      <c r="P80" s="385">
        <f t="shared" si="9"/>
        <v>0</v>
      </c>
    </row>
    <row r="81" spans="1:18" ht="15" customHeight="1" x14ac:dyDescent="0.25">
      <c r="A81" s="75">
        <v>6678</v>
      </c>
      <c r="B81" s="302" t="s">
        <v>643</v>
      </c>
      <c r="C81" s="453"/>
      <c r="D81" s="133">
        <v>1765</v>
      </c>
      <c r="E81" s="134">
        <v>9.4624877525787934</v>
      </c>
      <c r="F81" s="135">
        <v>0.7</v>
      </c>
      <c r="G81" s="135">
        <f t="shared" si="6"/>
        <v>0.30000000000000004</v>
      </c>
      <c r="H81" s="136">
        <v>0.48130841121495327</v>
      </c>
      <c r="I81" s="90">
        <v>60000</v>
      </c>
      <c r="J81" s="90">
        <v>60000</v>
      </c>
      <c r="K81" s="378">
        <f t="shared" si="7"/>
        <v>60000</v>
      </c>
      <c r="L81" s="280">
        <v>60000.000000000007</v>
      </c>
      <c r="M81" s="454">
        <f t="shared" si="10"/>
        <v>0</v>
      </c>
      <c r="N81" s="150">
        <v>46200</v>
      </c>
      <c r="O81" s="380">
        <f t="shared" si="8"/>
        <v>0</v>
      </c>
      <c r="P81" s="381">
        <f t="shared" si="9"/>
        <v>0</v>
      </c>
    </row>
    <row r="82" spans="1:18" ht="15" customHeight="1" thickBot="1" x14ac:dyDescent="0.3">
      <c r="A82" s="75">
        <v>6713</v>
      </c>
      <c r="B82" s="461" t="s">
        <v>646</v>
      </c>
      <c r="C82" s="462"/>
      <c r="D82" s="463">
        <v>382</v>
      </c>
      <c r="E82" s="464">
        <v>4.084451998532681</v>
      </c>
      <c r="F82" s="465">
        <v>0.7</v>
      </c>
      <c r="G82" s="465">
        <f t="shared" si="6"/>
        <v>0.30000000000000004</v>
      </c>
      <c r="H82" s="466">
        <v>0.50588235294117645</v>
      </c>
      <c r="I82" s="467">
        <v>30000</v>
      </c>
      <c r="J82" s="467">
        <v>30000</v>
      </c>
      <c r="K82" s="468">
        <f t="shared" si="7"/>
        <v>30000</v>
      </c>
      <c r="L82" s="469">
        <v>30000.300000000003</v>
      </c>
      <c r="M82" s="460">
        <v>0</v>
      </c>
      <c r="N82" s="485">
        <v>1680</v>
      </c>
      <c r="O82" s="470">
        <f t="shared" si="8"/>
        <v>0</v>
      </c>
      <c r="P82" s="471">
        <f t="shared" si="9"/>
        <v>0</v>
      </c>
    </row>
    <row r="83" spans="1:18" hidden="1" x14ac:dyDescent="0.25">
      <c r="I83" s="86">
        <f>SUM(I3:I82)</f>
        <v>3137640</v>
      </c>
      <c r="J83" s="87">
        <f>SUM(J3:J82)</f>
        <v>3093680</v>
      </c>
      <c r="K83" s="242"/>
      <c r="L83" s="158">
        <f>SUM(L3:L82)</f>
        <v>3137641.3</v>
      </c>
      <c r="M83" s="154">
        <f>SUM(M3:M82)</f>
        <v>1.3999999999832653</v>
      </c>
      <c r="N83" s="155">
        <f>SUM(N3:N82)</f>
        <v>1391370</v>
      </c>
      <c r="O83" s="384">
        <f>SUM(O3:O82)</f>
        <v>0.69999999999345164</v>
      </c>
      <c r="P83" s="281">
        <f>SUM(P3:P82)</f>
        <v>0.69999999998981366</v>
      </c>
      <c r="R83" s="83"/>
    </row>
    <row r="84" spans="1:18" hidden="1" x14ac:dyDescent="0.25">
      <c r="I84" s="85">
        <v>10572240</v>
      </c>
      <c r="L84" s="153">
        <v>7808954</v>
      </c>
      <c r="N84" s="155">
        <v>6094075</v>
      </c>
      <c r="P84" s="281"/>
      <c r="R84" s="83"/>
    </row>
    <row r="85" spans="1:18" x14ac:dyDescent="0.25">
      <c r="B85" s="76"/>
      <c r="C85" s="76"/>
      <c r="D85" s="397"/>
      <c r="E85" s="398"/>
      <c r="F85" s="76"/>
      <c r="G85" s="76"/>
      <c r="H85" s="399"/>
      <c r="L85" s="391"/>
      <c r="M85" s="392"/>
      <c r="N85" s="486"/>
      <c r="O85" s="393"/>
      <c r="P85" s="394"/>
      <c r="R85" s="83"/>
    </row>
    <row r="86" spans="1:18" x14ac:dyDescent="0.25">
      <c r="B86" s="477" t="s">
        <v>1348</v>
      </c>
      <c r="C86" s="477"/>
      <c r="D86" s="478"/>
      <c r="E86" s="479"/>
      <c r="F86" s="480" t="s">
        <v>1349</v>
      </c>
      <c r="G86" s="481"/>
      <c r="H86" s="482"/>
      <c r="I86" s="483"/>
      <c r="L86" s="391"/>
      <c r="M86" s="395"/>
      <c r="N86" s="486"/>
      <c r="O86" s="396"/>
      <c r="P86" s="394"/>
      <c r="R86" s="83"/>
    </row>
    <row r="87" spans="1:18" x14ac:dyDescent="0.25">
      <c r="B87" s="473" t="s">
        <v>1346</v>
      </c>
      <c r="C87" s="473"/>
      <c r="D87" s="474"/>
      <c r="E87" s="475"/>
      <c r="F87" s="473"/>
      <c r="G87" s="473"/>
      <c r="H87" s="476"/>
      <c r="I87" s="476"/>
      <c r="L87" s="391"/>
      <c r="M87" s="395"/>
      <c r="N87" s="486"/>
      <c r="O87" s="396"/>
      <c r="P87" s="394"/>
      <c r="R87" s="83"/>
    </row>
    <row r="88" spans="1:18" x14ac:dyDescent="0.25">
      <c r="B88" s="76"/>
      <c r="C88" s="76"/>
      <c r="D88" s="397"/>
      <c r="E88" s="398"/>
      <c r="F88" s="76"/>
      <c r="G88" s="76"/>
      <c r="H88" s="399"/>
      <c r="L88" s="391"/>
      <c r="M88" s="395"/>
      <c r="N88" s="486"/>
      <c r="O88" s="396"/>
      <c r="P88" s="394"/>
      <c r="R88" s="83"/>
    </row>
    <row r="89" spans="1:18" x14ac:dyDescent="0.25">
      <c r="B89" s="76"/>
      <c r="C89" s="76"/>
      <c r="D89" s="397"/>
      <c r="E89" s="398"/>
      <c r="F89" s="76"/>
      <c r="G89" s="76"/>
      <c r="H89" s="399"/>
      <c r="L89" s="391"/>
      <c r="M89" s="395"/>
      <c r="N89" s="486"/>
      <c r="O89" s="396"/>
      <c r="P89" s="394"/>
      <c r="R89" s="83"/>
    </row>
    <row r="90" spans="1:18" x14ac:dyDescent="0.25">
      <c r="B90" s="76"/>
      <c r="C90" s="76"/>
      <c r="D90" s="397"/>
      <c r="E90" s="398"/>
      <c r="F90" s="76"/>
      <c r="G90" s="76"/>
      <c r="H90" s="399"/>
      <c r="L90" s="391"/>
      <c r="M90" s="395"/>
      <c r="N90" s="486"/>
      <c r="O90" s="396"/>
      <c r="P90" s="394"/>
      <c r="R90" s="83"/>
    </row>
    <row r="91" spans="1:18" x14ac:dyDescent="0.25">
      <c r="B91" s="76"/>
      <c r="C91" s="76"/>
      <c r="D91" s="397"/>
      <c r="E91" s="398"/>
      <c r="F91" s="76"/>
      <c r="G91" s="76"/>
      <c r="H91" s="399"/>
      <c r="L91" s="391"/>
      <c r="M91" s="395"/>
      <c r="N91" s="486"/>
      <c r="O91" s="396"/>
      <c r="P91" s="394"/>
      <c r="R91" s="83"/>
    </row>
    <row r="92" spans="1:18" x14ac:dyDescent="0.25">
      <c r="B92" s="76"/>
      <c r="C92" s="76"/>
      <c r="D92" s="397"/>
      <c r="E92" s="398"/>
      <c r="F92" s="76"/>
      <c r="G92" s="76"/>
      <c r="H92" s="399"/>
      <c r="L92" s="391"/>
      <c r="M92" s="395"/>
      <c r="N92" s="486"/>
      <c r="O92" s="396"/>
      <c r="P92" s="394"/>
      <c r="R92" s="83"/>
    </row>
    <row r="93" spans="1:18" x14ac:dyDescent="0.25">
      <c r="B93" s="76"/>
      <c r="C93" s="76"/>
      <c r="D93" s="397"/>
      <c r="E93" s="398"/>
      <c r="F93" s="76"/>
      <c r="G93" s="76"/>
      <c r="H93" s="399"/>
      <c r="L93" s="391"/>
      <c r="M93" s="395"/>
      <c r="N93" s="486"/>
      <c r="O93" s="396"/>
      <c r="P93" s="394"/>
      <c r="R93" s="83"/>
    </row>
    <row r="94" spans="1:18" x14ac:dyDescent="0.25">
      <c r="B94" s="76"/>
      <c r="C94" s="76"/>
      <c r="D94" s="397"/>
      <c r="E94" s="398"/>
      <c r="F94" s="76"/>
      <c r="G94" s="76"/>
      <c r="H94" s="399"/>
      <c r="L94" s="391"/>
      <c r="M94" s="395"/>
      <c r="N94" s="486"/>
      <c r="O94" s="396"/>
      <c r="P94" s="394"/>
      <c r="R94" s="83"/>
    </row>
    <row r="95" spans="1:18" x14ac:dyDescent="0.25">
      <c r="B95" s="76"/>
      <c r="C95" s="76"/>
      <c r="D95" s="397"/>
      <c r="E95" s="398"/>
      <c r="F95" s="76"/>
      <c r="G95" s="76"/>
      <c r="H95" s="399"/>
      <c r="L95" s="391"/>
      <c r="M95" s="395"/>
      <c r="N95" s="486"/>
      <c r="O95" s="396"/>
      <c r="P95" s="394"/>
      <c r="R95" s="83"/>
    </row>
    <row r="96" spans="1:18" x14ac:dyDescent="0.25">
      <c r="B96" s="76"/>
      <c r="C96" s="76"/>
      <c r="D96" s="397"/>
      <c r="E96" s="398"/>
      <c r="F96" s="76"/>
      <c r="G96" s="76"/>
      <c r="H96" s="399"/>
      <c r="L96" s="391"/>
      <c r="M96" s="395"/>
      <c r="N96" s="486"/>
      <c r="O96" s="396"/>
      <c r="P96" s="394"/>
      <c r="R96" s="83"/>
    </row>
    <row r="97" spans="2:18" x14ac:dyDescent="0.25">
      <c r="B97" s="76"/>
      <c r="C97" s="76"/>
      <c r="D97" s="397"/>
      <c r="E97" s="398"/>
      <c r="F97" s="76"/>
      <c r="G97" s="76"/>
      <c r="H97" s="399"/>
      <c r="L97" s="391"/>
      <c r="M97" s="395"/>
      <c r="N97" s="486"/>
      <c r="O97" s="396"/>
      <c r="P97" s="394"/>
      <c r="R97" s="83"/>
    </row>
    <row r="98" spans="2:18" x14ac:dyDescent="0.25">
      <c r="B98" s="76"/>
      <c r="C98" s="76"/>
      <c r="D98" s="397"/>
      <c r="E98" s="398"/>
      <c r="F98" s="76"/>
      <c r="G98" s="76"/>
      <c r="H98" s="399"/>
      <c r="L98" s="391"/>
      <c r="M98" s="395"/>
      <c r="N98" s="486"/>
      <c r="O98" s="396"/>
      <c r="P98" s="394"/>
      <c r="R98" s="83"/>
    </row>
    <row r="99" spans="2:18" x14ac:dyDescent="0.25">
      <c r="B99" s="76"/>
      <c r="C99" s="76"/>
      <c r="D99" s="397"/>
      <c r="E99" s="398"/>
      <c r="F99" s="76"/>
      <c r="G99" s="76"/>
      <c r="H99" s="399"/>
      <c r="L99" s="391"/>
      <c r="M99" s="395"/>
      <c r="N99" s="486"/>
      <c r="O99" s="396"/>
      <c r="P99" s="394"/>
      <c r="R99" s="83"/>
    </row>
    <row r="100" spans="2:18" x14ac:dyDescent="0.25">
      <c r="B100" s="76"/>
      <c r="C100" s="76"/>
      <c r="D100" s="397"/>
      <c r="E100" s="398"/>
      <c r="F100" s="76"/>
      <c r="G100" s="76"/>
      <c r="H100" s="399"/>
      <c r="L100" s="391"/>
      <c r="M100" s="395"/>
      <c r="N100" s="486"/>
      <c r="O100" s="396"/>
      <c r="P100" s="394"/>
      <c r="R100" s="83"/>
    </row>
    <row r="101" spans="2:18" x14ac:dyDescent="0.25">
      <c r="B101" s="76"/>
      <c r="C101" s="76"/>
      <c r="D101" s="397"/>
      <c r="E101" s="398"/>
      <c r="F101" s="76"/>
      <c r="G101" s="76"/>
      <c r="H101" s="399"/>
      <c r="L101" s="391"/>
      <c r="M101" s="395"/>
      <c r="N101" s="486"/>
      <c r="O101" s="396"/>
      <c r="P101" s="394"/>
      <c r="R101" s="83"/>
    </row>
    <row r="102" spans="2:18" x14ac:dyDescent="0.25">
      <c r="B102" s="76"/>
      <c r="C102" s="76"/>
      <c r="D102" s="397"/>
      <c r="E102" s="398"/>
      <c r="F102" s="76"/>
      <c r="G102" s="76"/>
      <c r="H102" s="399"/>
      <c r="L102" s="391"/>
      <c r="M102" s="395"/>
      <c r="N102" s="486"/>
      <c r="O102" s="396"/>
      <c r="P102" s="394"/>
      <c r="R102" s="83"/>
    </row>
    <row r="103" spans="2:18" x14ac:dyDescent="0.25">
      <c r="B103" s="76"/>
      <c r="C103" s="76"/>
      <c r="D103" s="397"/>
      <c r="E103" s="398"/>
      <c r="F103" s="76"/>
      <c r="G103" s="76"/>
      <c r="H103" s="399"/>
      <c r="L103" s="391"/>
      <c r="M103" s="395"/>
      <c r="N103" s="486"/>
      <c r="O103" s="396"/>
      <c r="P103" s="394"/>
      <c r="R103" s="83"/>
    </row>
    <row r="104" spans="2:18" x14ac:dyDescent="0.25">
      <c r="B104" s="76"/>
      <c r="C104" s="76"/>
      <c r="D104" s="397"/>
      <c r="E104" s="398"/>
      <c r="F104" s="76"/>
      <c r="G104" s="76"/>
      <c r="H104" s="399"/>
      <c r="L104" s="391"/>
      <c r="M104" s="395"/>
      <c r="N104" s="486"/>
      <c r="O104" s="396"/>
      <c r="P104" s="394"/>
      <c r="R104" s="83"/>
    </row>
    <row r="105" spans="2:18" x14ac:dyDescent="0.25">
      <c r="B105" s="76"/>
      <c r="C105" s="76"/>
      <c r="D105" s="397"/>
      <c r="E105" s="398"/>
      <c r="F105" s="76"/>
      <c r="G105" s="76"/>
      <c r="H105" s="399"/>
      <c r="L105" s="391"/>
      <c r="M105" s="395"/>
      <c r="N105" s="486"/>
      <c r="O105" s="396"/>
      <c r="P105" s="394"/>
      <c r="R105" s="83"/>
    </row>
    <row r="106" spans="2:18" x14ac:dyDescent="0.25">
      <c r="B106" s="76"/>
      <c r="C106" s="76"/>
      <c r="D106" s="397"/>
      <c r="E106" s="398"/>
      <c r="F106" s="76"/>
      <c r="G106" s="76"/>
      <c r="H106" s="399"/>
      <c r="L106" s="391"/>
      <c r="M106" s="395"/>
      <c r="N106" s="486"/>
      <c r="O106" s="396"/>
      <c r="P106" s="394"/>
      <c r="R106" s="83"/>
    </row>
    <row r="107" spans="2:18" x14ac:dyDescent="0.25">
      <c r="B107" s="76"/>
      <c r="C107" s="76"/>
      <c r="D107" s="397"/>
      <c r="E107" s="398"/>
      <c r="F107" s="76"/>
      <c r="G107" s="76"/>
      <c r="H107" s="399"/>
      <c r="L107" s="391"/>
      <c r="M107" s="395"/>
      <c r="N107" s="486"/>
      <c r="O107" s="396"/>
      <c r="P107" s="394"/>
      <c r="R107" s="83"/>
    </row>
    <row r="108" spans="2:18" x14ac:dyDescent="0.25">
      <c r="B108" s="76"/>
      <c r="C108" s="76"/>
      <c r="D108" s="397"/>
      <c r="E108" s="398"/>
      <c r="F108" s="76"/>
      <c r="G108" s="76"/>
      <c r="H108" s="399"/>
      <c r="L108" s="391"/>
      <c r="M108" s="395"/>
      <c r="N108" s="486"/>
      <c r="O108" s="396"/>
      <c r="P108" s="394"/>
      <c r="R108" s="83"/>
    </row>
    <row r="109" spans="2:18" x14ac:dyDescent="0.25">
      <c r="B109" s="76"/>
      <c r="C109" s="76"/>
      <c r="D109" s="397"/>
      <c r="E109" s="398"/>
      <c r="F109" s="76"/>
      <c r="G109" s="76"/>
      <c r="H109" s="399"/>
      <c r="L109" s="391"/>
      <c r="M109" s="395"/>
      <c r="N109" s="486"/>
      <c r="O109" s="396"/>
      <c r="P109" s="394"/>
      <c r="R109" s="83"/>
    </row>
    <row r="110" spans="2:18" x14ac:dyDescent="0.25">
      <c r="B110" s="76"/>
      <c r="C110" s="76"/>
      <c r="D110" s="397"/>
      <c r="E110" s="398"/>
      <c r="F110" s="76"/>
      <c r="G110" s="76"/>
      <c r="H110" s="399"/>
      <c r="L110" s="391"/>
      <c r="M110" s="395"/>
      <c r="N110" s="486"/>
      <c r="O110" s="396"/>
      <c r="P110" s="394"/>
      <c r="R110" s="83"/>
    </row>
    <row r="111" spans="2:18" x14ac:dyDescent="0.25">
      <c r="B111" s="76"/>
      <c r="C111" s="76"/>
      <c r="D111" s="397"/>
      <c r="E111" s="398"/>
      <c r="F111" s="76"/>
      <c r="G111" s="76"/>
      <c r="H111" s="399"/>
      <c r="L111" s="391"/>
      <c r="M111" s="395"/>
      <c r="N111" s="486"/>
      <c r="O111" s="396"/>
      <c r="P111" s="394"/>
      <c r="R111" s="83"/>
    </row>
    <row r="112" spans="2:18" x14ac:dyDescent="0.25">
      <c r="B112" s="76"/>
      <c r="C112" s="76"/>
      <c r="D112" s="397"/>
      <c r="E112" s="398"/>
      <c r="F112" s="76"/>
      <c r="G112" s="76"/>
      <c r="H112" s="399"/>
      <c r="L112" s="391"/>
      <c r="M112" s="395"/>
      <c r="N112" s="486"/>
      <c r="O112" s="396"/>
      <c r="P112" s="394"/>
      <c r="R112" s="83"/>
    </row>
    <row r="113" spans="2:18" x14ac:dyDescent="0.25">
      <c r="B113" s="76"/>
      <c r="C113" s="76"/>
      <c r="D113" s="397"/>
      <c r="E113" s="398"/>
      <c r="F113" s="76"/>
      <c r="G113" s="76"/>
      <c r="H113" s="399"/>
      <c r="L113" s="391"/>
      <c r="M113" s="395"/>
      <c r="N113" s="486"/>
      <c r="O113" s="396"/>
      <c r="P113" s="394"/>
      <c r="R113" s="83"/>
    </row>
    <row r="114" spans="2:18" x14ac:dyDescent="0.25">
      <c r="B114" s="76"/>
      <c r="C114" s="76"/>
      <c r="D114" s="397"/>
      <c r="E114" s="398"/>
      <c r="F114" s="76"/>
      <c r="G114" s="76"/>
      <c r="H114" s="399"/>
      <c r="L114" s="391"/>
      <c r="M114" s="395"/>
      <c r="N114" s="486"/>
      <c r="O114" s="396"/>
      <c r="P114" s="394"/>
      <c r="R114" s="82"/>
    </row>
    <row r="115" spans="2:18" x14ac:dyDescent="0.25">
      <c r="B115" s="76"/>
      <c r="C115" s="76"/>
      <c r="D115" s="397"/>
      <c r="E115" s="398"/>
      <c r="F115" s="76"/>
      <c r="G115" s="76"/>
      <c r="H115" s="399"/>
      <c r="L115" s="391"/>
      <c r="M115" s="395"/>
      <c r="N115" s="486"/>
      <c r="O115" s="396"/>
      <c r="P115" s="394"/>
      <c r="R115" s="83"/>
    </row>
    <row r="116" spans="2:18" x14ac:dyDescent="0.25">
      <c r="B116" s="76"/>
      <c r="C116" s="76"/>
      <c r="D116" s="397"/>
      <c r="E116" s="398"/>
      <c r="F116" s="76"/>
      <c r="G116" s="76"/>
      <c r="H116" s="399"/>
      <c r="L116" s="391"/>
      <c r="M116" s="395"/>
      <c r="N116" s="486"/>
      <c r="O116" s="396"/>
      <c r="P116" s="394"/>
      <c r="R116" s="83"/>
    </row>
    <row r="117" spans="2:18" x14ac:dyDescent="0.25">
      <c r="B117" s="76"/>
      <c r="C117" s="76"/>
      <c r="D117" s="397"/>
      <c r="E117" s="398"/>
      <c r="F117" s="76"/>
      <c r="G117" s="76"/>
      <c r="H117" s="399"/>
      <c r="L117" s="391"/>
      <c r="M117" s="395"/>
      <c r="N117" s="486"/>
      <c r="O117" s="396"/>
      <c r="P117" s="394"/>
      <c r="R117" s="83"/>
    </row>
    <row r="118" spans="2:18" x14ac:dyDescent="0.25">
      <c r="B118" s="76"/>
      <c r="C118" s="76"/>
      <c r="D118" s="397"/>
      <c r="E118" s="398"/>
      <c r="F118" s="76"/>
      <c r="G118" s="76"/>
      <c r="H118" s="399"/>
      <c r="L118" s="391"/>
      <c r="M118" s="395"/>
      <c r="N118" s="486"/>
      <c r="O118" s="396"/>
      <c r="P118" s="394"/>
      <c r="R118" s="83"/>
    </row>
    <row r="119" spans="2:18" x14ac:dyDescent="0.25">
      <c r="B119" s="76"/>
      <c r="C119" s="76"/>
      <c r="D119" s="397"/>
      <c r="E119" s="398"/>
      <c r="F119" s="76"/>
      <c r="G119" s="76"/>
      <c r="H119" s="399"/>
      <c r="L119" s="391"/>
      <c r="M119" s="395"/>
      <c r="N119" s="486"/>
      <c r="O119" s="396"/>
      <c r="P119" s="394"/>
      <c r="R119" s="83"/>
    </row>
    <row r="120" spans="2:18" x14ac:dyDescent="0.25">
      <c r="B120" s="76"/>
      <c r="C120" s="76"/>
      <c r="D120" s="397"/>
      <c r="E120" s="398"/>
      <c r="F120" s="76"/>
      <c r="G120" s="76"/>
      <c r="H120" s="399"/>
      <c r="L120" s="391"/>
      <c r="M120" s="395"/>
      <c r="N120" s="486"/>
      <c r="O120" s="396"/>
      <c r="P120" s="394"/>
      <c r="R120" s="83"/>
    </row>
    <row r="121" spans="2:18" x14ac:dyDescent="0.25">
      <c r="B121" s="76"/>
      <c r="C121" s="76"/>
      <c r="D121" s="397"/>
      <c r="E121" s="398"/>
      <c r="F121" s="76"/>
      <c r="G121" s="76"/>
      <c r="H121" s="399"/>
      <c r="L121" s="391"/>
      <c r="M121" s="395"/>
      <c r="N121" s="486"/>
      <c r="O121" s="396"/>
      <c r="P121" s="394"/>
      <c r="R121" s="83"/>
    </row>
    <row r="122" spans="2:18" x14ac:dyDescent="0.25">
      <c r="B122" s="76"/>
      <c r="C122" s="76"/>
      <c r="D122" s="397"/>
      <c r="E122" s="398"/>
      <c r="F122" s="76"/>
      <c r="G122" s="76"/>
      <c r="H122" s="399"/>
      <c r="L122" s="391"/>
      <c r="M122" s="395"/>
      <c r="N122" s="486"/>
      <c r="O122" s="396"/>
      <c r="P122" s="394"/>
      <c r="R122" s="83"/>
    </row>
    <row r="123" spans="2:18" x14ac:dyDescent="0.25">
      <c r="B123" s="76"/>
      <c r="C123" s="76"/>
      <c r="D123" s="397"/>
      <c r="E123" s="398"/>
      <c r="F123" s="76"/>
      <c r="G123" s="76"/>
      <c r="H123" s="399"/>
      <c r="L123" s="391"/>
      <c r="M123" s="395"/>
      <c r="N123" s="486"/>
      <c r="O123" s="396"/>
      <c r="P123" s="394"/>
      <c r="R123" s="82"/>
    </row>
    <row r="124" spans="2:18" x14ac:dyDescent="0.25">
      <c r="B124" s="76"/>
      <c r="C124" s="76"/>
      <c r="D124" s="397"/>
      <c r="E124" s="398"/>
      <c r="F124" s="76"/>
      <c r="G124" s="76"/>
      <c r="H124" s="399"/>
      <c r="L124" s="391"/>
      <c r="M124" s="395"/>
      <c r="N124" s="486"/>
      <c r="O124" s="396"/>
      <c r="P124" s="394"/>
      <c r="R124" s="83"/>
    </row>
    <row r="125" spans="2:18" x14ac:dyDescent="0.25">
      <c r="B125" s="76"/>
      <c r="C125" s="76"/>
      <c r="D125" s="397"/>
      <c r="E125" s="398"/>
      <c r="F125" s="76"/>
      <c r="G125" s="76"/>
      <c r="H125" s="399"/>
      <c r="L125" s="391"/>
      <c r="M125" s="395"/>
      <c r="N125" s="486"/>
      <c r="O125" s="396"/>
      <c r="P125" s="394"/>
      <c r="R125" s="83"/>
    </row>
    <row r="126" spans="2:18" x14ac:dyDescent="0.25">
      <c r="B126" s="76"/>
      <c r="C126" s="76"/>
      <c r="D126" s="397"/>
      <c r="E126" s="398"/>
      <c r="F126" s="76"/>
      <c r="G126" s="76"/>
      <c r="H126" s="399"/>
      <c r="L126" s="391"/>
      <c r="M126" s="395"/>
      <c r="N126" s="486"/>
      <c r="O126" s="396"/>
      <c r="P126" s="394"/>
      <c r="R126" s="83"/>
    </row>
    <row r="127" spans="2:18" x14ac:dyDescent="0.25">
      <c r="B127" s="76"/>
      <c r="C127" s="76"/>
      <c r="D127" s="397"/>
      <c r="E127" s="398"/>
      <c r="F127" s="76"/>
      <c r="G127" s="76"/>
      <c r="H127" s="399"/>
      <c r="L127" s="391"/>
      <c r="M127" s="395"/>
      <c r="N127" s="486"/>
      <c r="O127" s="396"/>
      <c r="P127" s="394"/>
      <c r="R127" s="83"/>
    </row>
    <row r="128" spans="2:18" x14ac:dyDescent="0.25">
      <c r="B128" s="76"/>
      <c r="C128" s="76"/>
      <c r="D128" s="397"/>
      <c r="E128" s="398"/>
      <c r="F128" s="76"/>
      <c r="G128" s="76"/>
      <c r="H128" s="399"/>
      <c r="L128" s="391"/>
      <c r="M128" s="395"/>
      <c r="N128" s="486"/>
      <c r="O128" s="396"/>
      <c r="P128" s="394"/>
      <c r="R128" s="83"/>
    </row>
    <row r="129" spans="2:18" x14ac:dyDescent="0.25">
      <c r="B129" s="76"/>
      <c r="C129" s="76"/>
      <c r="D129" s="397"/>
      <c r="E129" s="398"/>
      <c r="F129" s="76"/>
      <c r="G129" s="76"/>
      <c r="H129" s="399"/>
      <c r="L129" s="391"/>
      <c r="M129" s="395"/>
      <c r="N129" s="486"/>
      <c r="O129" s="396"/>
      <c r="P129" s="394"/>
      <c r="R129" s="82"/>
    </row>
    <row r="130" spans="2:18" x14ac:dyDescent="0.25">
      <c r="B130" s="76"/>
      <c r="C130" s="76"/>
      <c r="D130" s="397"/>
      <c r="E130" s="398"/>
      <c r="F130" s="76"/>
      <c r="G130" s="76"/>
      <c r="H130" s="399"/>
      <c r="L130" s="391"/>
      <c r="M130" s="395"/>
      <c r="N130" s="486"/>
      <c r="O130" s="396"/>
      <c r="P130" s="394"/>
      <c r="R130" s="83"/>
    </row>
    <row r="131" spans="2:18" x14ac:dyDescent="0.25">
      <c r="B131" s="76"/>
      <c r="C131" s="76"/>
      <c r="D131" s="397"/>
      <c r="E131" s="398"/>
      <c r="F131" s="76"/>
      <c r="G131" s="76"/>
      <c r="H131" s="399"/>
      <c r="L131" s="391"/>
      <c r="M131" s="395"/>
      <c r="N131" s="486"/>
      <c r="O131" s="396"/>
      <c r="P131" s="394"/>
      <c r="R131" s="83"/>
    </row>
    <row r="132" spans="2:18" x14ac:dyDescent="0.25">
      <c r="B132" s="76"/>
      <c r="C132" s="76"/>
      <c r="D132" s="397"/>
      <c r="E132" s="398"/>
      <c r="F132" s="76"/>
      <c r="G132" s="76"/>
      <c r="H132" s="399"/>
      <c r="L132" s="391"/>
      <c r="M132" s="395"/>
      <c r="N132" s="486"/>
      <c r="O132" s="396"/>
      <c r="P132" s="394"/>
      <c r="R132" s="83"/>
    </row>
    <row r="133" spans="2:18" x14ac:dyDescent="0.25">
      <c r="B133" s="76"/>
      <c r="C133" s="76"/>
      <c r="D133" s="397"/>
      <c r="E133" s="398"/>
      <c r="F133" s="76"/>
      <c r="G133" s="76"/>
      <c r="H133" s="399"/>
      <c r="L133" s="391"/>
      <c r="M133" s="395"/>
      <c r="N133" s="486"/>
      <c r="O133" s="396"/>
      <c r="P133" s="394"/>
      <c r="R133" s="83"/>
    </row>
    <row r="134" spans="2:18" x14ac:dyDescent="0.25">
      <c r="B134" s="76"/>
      <c r="C134" s="76"/>
      <c r="D134" s="397"/>
      <c r="E134" s="398"/>
      <c r="F134" s="76"/>
      <c r="G134" s="76"/>
      <c r="H134" s="399"/>
      <c r="L134" s="391"/>
      <c r="M134" s="395"/>
      <c r="N134" s="486"/>
      <c r="O134" s="396"/>
      <c r="P134" s="394"/>
      <c r="R134" s="83"/>
    </row>
    <row r="135" spans="2:18" x14ac:dyDescent="0.25">
      <c r="B135" s="76"/>
      <c r="C135" s="76"/>
      <c r="D135" s="397"/>
      <c r="E135" s="398"/>
      <c r="F135" s="76"/>
      <c r="G135" s="76"/>
      <c r="H135" s="399"/>
      <c r="L135" s="391"/>
      <c r="M135" s="395"/>
      <c r="N135" s="486"/>
      <c r="O135" s="396"/>
      <c r="P135" s="394"/>
      <c r="R135" s="83"/>
    </row>
    <row r="136" spans="2:18" x14ac:dyDescent="0.25">
      <c r="B136" s="76"/>
      <c r="C136" s="76"/>
      <c r="D136" s="397"/>
      <c r="E136" s="398"/>
      <c r="F136" s="76"/>
      <c r="G136" s="76"/>
      <c r="H136" s="399"/>
      <c r="L136" s="391"/>
      <c r="M136" s="395"/>
      <c r="N136" s="486"/>
      <c r="O136" s="396"/>
      <c r="P136" s="394"/>
      <c r="R136" s="83"/>
    </row>
    <row r="137" spans="2:18" x14ac:dyDescent="0.25">
      <c r="B137" s="76"/>
      <c r="C137" s="76"/>
      <c r="D137" s="397"/>
      <c r="E137" s="398"/>
      <c r="F137" s="76"/>
      <c r="G137" s="76"/>
      <c r="H137" s="399"/>
      <c r="L137" s="391"/>
      <c r="M137" s="395"/>
      <c r="N137" s="486"/>
      <c r="O137" s="396"/>
      <c r="P137" s="394"/>
      <c r="R137" s="83"/>
    </row>
    <row r="138" spans="2:18" x14ac:dyDescent="0.25">
      <c r="B138" s="76"/>
      <c r="C138" s="76"/>
      <c r="D138" s="397"/>
      <c r="E138" s="398"/>
      <c r="F138" s="76"/>
      <c r="G138" s="76"/>
      <c r="H138" s="399"/>
      <c r="L138" s="391"/>
      <c r="M138" s="395"/>
      <c r="N138" s="486"/>
      <c r="O138" s="396"/>
      <c r="P138" s="394"/>
      <c r="R138" s="83"/>
    </row>
    <row r="139" spans="2:18" x14ac:dyDescent="0.25">
      <c r="B139" s="76"/>
      <c r="C139" s="76"/>
      <c r="D139" s="397"/>
      <c r="E139" s="398"/>
      <c r="F139" s="76"/>
      <c r="G139" s="76"/>
      <c r="H139" s="399"/>
      <c r="L139" s="391"/>
      <c r="M139" s="395"/>
      <c r="N139" s="486"/>
      <c r="O139" s="396"/>
      <c r="P139" s="394"/>
      <c r="R139" s="83"/>
    </row>
    <row r="140" spans="2:18" x14ac:dyDescent="0.25">
      <c r="B140" s="76"/>
      <c r="C140" s="76"/>
      <c r="D140" s="397"/>
      <c r="E140" s="398"/>
      <c r="F140" s="76"/>
      <c r="G140" s="76"/>
      <c r="H140" s="399"/>
      <c r="L140" s="391"/>
      <c r="M140" s="395"/>
      <c r="N140" s="486"/>
      <c r="O140" s="396"/>
      <c r="P140" s="394"/>
      <c r="R140" s="83"/>
    </row>
    <row r="141" spans="2:18" x14ac:dyDescent="0.25">
      <c r="B141" s="76"/>
      <c r="C141" s="76"/>
      <c r="D141" s="397"/>
      <c r="E141" s="398"/>
      <c r="F141" s="76"/>
      <c r="G141" s="76"/>
      <c r="H141" s="399"/>
      <c r="L141" s="391"/>
      <c r="M141" s="395"/>
      <c r="N141" s="486"/>
      <c r="O141" s="396"/>
      <c r="P141" s="394"/>
      <c r="R141" s="83"/>
    </row>
    <row r="142" spans="2:18" x14ac:dyDescent="0.25">
      <c r="B142" s="76"/>
      <c r="C142" s="76"/>
      <c r="D142" s="397"/>
      <c r="E142" s="398"/>
      <c r="F142" s="76"/>
      <c r="G142" s="76"/>
      <c r="H142" s="399"/>
      <c r="L142" s="391"/>
      <c r="M142" s="395"/>
      <c r="N142" s="486"/>
      <c r="O142" s="396"/>
      <c r="P142" s="394"/>
      <c r="R142" s="83"/>
    </row>
    <row r="143" spans="2:18" x14ac:dyDescent="0.25">
      <c r="B143" s="76"/>
      <c r="C143" s="76"/>
      <c r="D143" s="397"/>
      <c r="E143" s="398"/>
      <c r="F143" s="76"/>
      <c r="G143" s="76"/>
      <c r="H143" s="399"/>
      <c r="L143" s="391"/>
      <c r="M143" s="395"/>
      <c r="N143" s="486"/>
      <c r="O143" s="396"/>
      <c r="P143" s="394"/>
      <c r="R143" s="83"/>
    </row>
    <row r="144" spans="2:18" x14ac:dyDescent="0.25">
      <c r="B144" s="76"/>
      <c r="C144" s="76"/>
      <c r="D144" s="397"/>
      <c r="E144" s="398"/>
      <c r="F144" s="76"/>
      <c r="G144" s="76"/>
      <c r="H144" s="399"/>
      <c r="L144" s="391"/>
      <c r="M144" s="395"/>
      <c r="N144" s="486"/>
      <c r="O144" s="396"/>
      <c r="P144" s="394"/>
      <c r="R144" s="83"/>
    </row>
    <row r="145" spans="2:18" x14ac:dyDescent="0.25">
      <c r="B145" s="76"/>
      <c r="C145" s="76"/>
      <c r="D145" s="397"/>
      <c r="E145" s="398"/>
      <c r="F145" s="76"/>
      <c r="G145" s="76"/>
      <c r="H145" s="399"/>
      <c r="L145" s="391"/>
      <c r="M145" s="395"/>
      <c r="N145" s="486"/>
      <c r="O145" s="396"/>
      <c r="P145" s="394"/>
      <c r="R145" s="83"/>
    </row>
    <row r="146" spans="2:18" x14ac:dyDescent="0.25">
      <c r="B146" s="76"/>
      <c r="C146" s="76"/>
      <c r="D146" s="397"/>
      <c r="E146" s="398"/>
      <c r="F146" s="76"/>
      <c r="G146" s="76"/>
      <c r="H146" s="399"/>
      <c r="L146" s="391"/>
      <c r="M146" s="395"/>
      <c r="N146" s="486"/>
      <c r="O146" s="396"/>
      <c r="P146" s="394"/>
      <c r="R146" s="83"/>
    </row>
    <row r="147" spans="2:18" x14ac:dyDescent="0.25">
      <c r="B147" s="76"/>
      <c r="C147" s="76"/>
      <c r="D147" s="397"/>
      <c r="E147" s="398"/>
      <c r="F147" s="76"/>
      <c r="G147" s="76"/>
      <c r="H147" s="399"/>
      <c r="L147" s="391"/>
      <c r="M147" s="395"/>
      <c r="N147" s="486"/>
      <c r="O147" s="396"/>
      <c r="P147" s="394"/>
      <c r="R147" s="83"/>
    </row>
    <row r="148" spans="2:18" x14ac:dyDescent="0.25">
      <c r="B148" s="76"/>
      <c r="C148" s="76"/>
      <c r="D148" s="397"/>
      <c r="E148" s="398"/>
      <c r="F148" s="76"/>
      <c r="G148" s="76"/>
      <c r="H148" s="399"/>
      <c r="L148" s="391"/>
      <c r="M148" s="395"/>
      <c r="N148" s="486"/>
      <c r="O148" s="396"/>
      <c r="P148" s="394"/>
      <c r="R148" s="83"/>
    </row>
    <row r="149" spans="2:18" x14ac:dyDescent="0.25">
      <c r="B149" s="76"/>
      <c r="C149" s="76"/>
      <c r="D149" s="397"/>
      <c r="E149" s="398"/>
      <c r="F149" s="76"/>
      <c r="G149" s="76"/>
      <c r="H149" s="399"/>
      <c r="L149" s="391"/>
      <c r="M149" s="395"/>
      <c r="N149" s="486"/>
      <c r="O149" s="396"/>
      <c r="P149" s="394"/>
      <c r="R149" s="83"/>
    </row>
    <row r="150" spans="2:18" x14ac:dyDescent="0.25">
      <c r="B150" s="76"/>
      <c r="C150" s="76"/>
      <c r="D150" s="397"/>
      <c r="E150" s="398"/>
      <c r="F150" s="76"/>
      <c r="G150" s="76"/>
      <c r="H150" s="399"/>
      <c r="L150" s="391"/>
      <c r="M150" s="395"/>
      <c r="N150" s="486"/>
      <c r="O150" s="396"/>
      <c r="P150" s="394"/>
      <c r="R150" s="83"/>
    </row>
    <row r="151" spans="2:18" x14ac:dyDescent="0.25">
      <c r="B151" s="76"/>
      <c r="C151" s="76"/>
      <c r="D151" s="397"/>
      <c r="E151" s="398"/>
      <c r="F151" s="76"/>
      <c r="G151" s="76"/>
      <c r="H151" s="399"/>
      <c r="L151" s="391"/>
      <c r="M151" s="395"/>
      <c r="N151" s="486"/>
      <c r="O151" s="396"/>
      <c r="P151" s="394"/>
      <c r="R151" s="83"/>
    </row>
    <row r="152" spans="2:18" x14ac:dyDescent="0.25">
      <c r="B152" s="76"/>
      <c r="C152" s="76"/>
      <c r="D152" s="397"/>
      <c r="E152" s="398"/>
      <c r="F152" s="76"/>
      <c r="G152" s="76"/>
      <c r="H152" s="399"/>
      <c r="L152" s="391"/>
      <c r="M152" s="395"/>
      <c r="N152" s="486"/>
      <c r="O152" s="396"/>
      <c r="P152" s="394"/>
      <c r="R152" s="83"/>
    </row>
    <row r="153" spans="2:18" x14ac:dyDescent="0.25">
      <c r="B153" s="76"/>
      <c r="C153" s="76"/>
      <c r="D153" s="397"/>
      <c r="E153" s="398"/>
      <c r="F153" s="76"/>
      <c r="G153" s="76"/>
      <c r="H153" s="399"/>
      <c r="L153" s="391"/>
      <c r="M153" s="395"/>
      <c r="N153" s="486"/>
      <c r="O153" s="396"/>
      <c r="P153" s="394"/>
      <c r="R153" s="83"/>
    </row>
    <row r="154" spans="2:18" x14ac:dyDescent="0.25">
      <c r="B154" s="76"/>
      <c r="C154" s="76"/>
      <c r="D154" s="397"/>
      <c r="E154" s="398"/>
      <c r="F154" s="76"/>
      <c r="G154" s="76"/>
      <c r="H154" s="399"/>
      <c r="L154" s="391"/>
      <c r="M154" s="395"/>
      <c r="N154" s="486"/>
      <c r="O154" s="396"/>
      <c r="P154" s="394"/>
      <c r="R154" s="83"/>
    </row>
    <row r="155" spans="2:18" x14ac:dyDescent="0.25">
      <c r="B155" s="76"/>
      <c r="C155" s="76"/>
      <c r="D155" s="397"/>
      <c r="E155" s="398"/>
      <c r="F155" s="76"/>
      <c r="G155" s="76"/>
      <c r="H155" s="399"/>
      <c r="L155" s="391"/>
      <c r="M155" s="395"/>
      <c r="N155" s="486"/>
      <c r="O155" s="396"/>
      <c r="P155" s="394"/>
      <c r="R155" s="83"/>
    </row>
    <row r="156" spans="2:18" x14ac:dyDescent="0.25">
      <c r="B156" s="76"/>
      <c r="C156" s="76"/>
      <c r="D156" s="397"/>
      <c r="E156" s="398"/>
      <c r="F156" s="76"/>
      <c r="G156" s="76"/>
      <c r="H156" s="399"/>
      <c r="L156" s="391"/>
      <c r="M156" s="395"/>
      <c r="N156" s="486"/>
      <c r="O156" s="396"/>
      <c r="P156" s="394"/>
      <c r="R156" s="83"/>
    </row>
    <row r="157" spans="2:18" x14ac:dyDescent="0.25">
      <c r="B157" s="76"/>
      <c r="C157" s="76"/>
      <c r="D157" s="397"/>
      <c r="E157" s="398"/>
      <c r="F157" s="76"/>
      <c r="G157" s="76"/>
      <c r="H157" s="399"/>
      <c r="L157" s="391"/>
      <c r="M157" s="395"/>
      <c r="N157" s="486"/>
      <c r="O157" s="396"/>
      <c r="P157" s="394"/>
      <c r="R157" s="83"/>
    </row>
    <row r="158" spans="2:18" x14ac:dyDescent="0.25">
      <c r="B158" s="76"/>
      <c r="C158" s="76"/>
      <c r="D158" s="397"/>
      <c r="E158" s="398"/>
      <c r="F158" s="76"/>
      <c r="G158" s="76"/>
      <c r="H158" s="399"/>
      <c r="L158" s="391"/>
      <c r="M158" s="395"/>
      <c r="N158" s="486"/>
      <c r="O158" s="396"/>
      <c r="P158" s="394"/>
      <c r="R158" s="83"/>
    </row>
    <row r="159" spans="2:18" x14ac:dyDescent="0.25">
      <c r="B159" s="76"/>
      <c r="C159" s="76"/>
      <c r="D159" s="397"/>
      <c r="E159" s="398"/>
      <c r="F159" s="76"/>
      <c r="G159" s="76"/>
      <c r="H159" s="399"/>
      <c r="L159" s="391"/>
      <c r="M159" s="395"/>
      <c r="N159" s="486"/>
      <c r="O159" s="396"/>
      <c r="P159" s="394"/>
      <c r="R159" s="83"/>
    </row>
    <row r="160" spans="2:18" x14ac:dyDescent="0.25">
      <c r="B160" s="76"/>
      <c r="C160" s="76"/>
      <c r="D160" s="397"/>
      <c r="E160" s="398"/>
      <c r="F160" s="76"/>
      <c r="G160" s="76"/>
      <c r="H160" s="399"/>
      <c r="L160" s="391"/>
      <c r="M160" s="395"/>
      <c r="N160" s="486"/>
      <c r="O160" s="396"/>
      <c r="P160" s="394"/>
      <c r="R160" s="83"/>
    </row>
    <row r="161" spans="2:18" x14ac:dyDescent="0.25">
      <c r="B161" s="76"/>
      <c r="C161" s="76"/>
      <c r="D161" s="397"/>
      <c r="E161" s="398"/>
      <c r="F161" s="76"/>
      <c r="G161" s="76"/>
      <c r="H161" s="399"/>
      <c r="L161" s="391"/>
      <c r="M161" s="395"/>
      <c r="N161" s="486"/>
      <c r="O161" s="396"/>
      <c r="P161" s="394"/>
      <c r="R161" s="83"/>
    </row>
    <row r="162" spans="2:18" x14ac:dyDescent="0.25">
      <c r="B162" s="76"/>
      <c r="C162" s="76"/>
      <c r="D162" s="397"/>
      <c r="E162" s="398"/>
      <c r="F162" s="76"/>
      <c r="G162" s="76"/>
      <c r="H162" s="399"/>
      <c r="L162" s="391"/>
      <c r="M162" s="395"/>
      <c r="N162" s="486"/>
      <c r="O162" s="396"/>
      <c r="P162" s="394"/>
      <c r="R162" s="82"/>
    </row>
    <row r="163" spans="2:18" x14ac:dyDescent="0.25">
      <c r="B163" s="76"/>
      <c r="C163" s="76"/>
      <c r="D163" s="397"/>
      <c r="E163" s="398"/>
      <c r="F163" s="76"/>
      <c r="G163" s="76"/>
      <c r="H163" s="399"/>
      <c r="L163" s="391"/>
      <c r="M163" s="395"/>
      <c r="N163" s="486"/>
      <c r="O163" s="396"/>
      <c r="P163" s="394"/>
      <c r="R163" s="83"/>
    </row>
    <row r="164" spans="2:18" x14ac:dyDescent="0.25">
      <c r="B164" s="76"/>
      <c r="C164" s="76"/>
      <c r="D164" s="397"/>
      <c r="E164" s="398"/>
      <c r="F164" s="76"/>
      <c r="G164" s="76"/>
      <c r="H164" s="399"/>
      <c r="L164" s="391"/>
      <c r="M164" s="395"/>
      <c r="N164" s="486"/>
      <c r="O164" s="396"/>
      <c r="P164" s="394"/>
      <c r="R164" s="83"/>
    </row>
    <row r="165" spans="2:18" x14ac:dyDescent="0.25">
      <c r="B165" s="76"/>
      <c r="C165" s="76"/>
      <c r="D165" s="397"/>
      <c r="E165" s="398"/>
      <c r="F165" s="76"/>
      <c r="G165" s="76"/>
      <c r="H165" s="399"/>
      <c r="L165" s="391"/>
      <c r="M165" s="395"/>
      <c r="N165" s="486"/>
      <c r="O165" s="396"/>
      <c r="P165" s="394"/>
      <c r="R165" s="83"/>
    </row>
    <row r="166" spans="2:18" x14ac:dyDescent="0.25">
      <c r="B166" s="76"/>
      <c r="C166" s="76"/>
      <c r="D166" s="397"/>
      <c r="E166" s="398"/>
      <c r="F166" s="76"/>
      <c r="G166" s="76"/>
      <c r="H166" s="399"/>
      <c r="L166" s="391"/>
      <c r="M166" s="395"/>
      <c r="N166" s="486"/>
      <c r="O166" s="396"/>
      <c r="P166" s="394"/>
      <c r="R166" s="83"/>
    </row>
    <row r="167" spans="2:18" x14ac:dyDescent="0.25">
      <c r="B167" s="76"/>
      <c r="C167" s="76"/>
      <c r="D167" s="397"/>
      <c r="E167" s="398"/>
      <c r="F167" s="76"/>
      <c r="G167" s="76"/>
      <c r="H167" s="399"/>
      <c r="L167" s="391"/>
      <c r="M167" s="395"/>
      <c r="N167" s="486"/>
      <c r="O167" s="396"/>
      <c r="P167" s="394"/>
      <c r="R167" s="83"/>
    </row>
    <row r="168" spans="2:18" x14ac:dyDescent="0.25">
      <c r="B168" s="76"/>
      <c r="C168" s="76"/>
      <c r="D168" s="397"/>
      <c r="E168" s="398"/>
      <c r="F168" s="76"/>
      <c r="G168" s="76"/>
      <c r="H168" s="399"/>
      <c r="L168" s="391"/>
      <c r="M168" s="395"/>
      <c r="N168" s="486"/>
      <c r="O168" s="396"/>
      <c r="P168" s="394"/>
      <c r="R168" s="82"/>
    </row>
    <row r="169" spans="2:18" x14ac:dyDescent="0.25">
      <c r="B169" s="76"/>
      <c r="C169" s="76"/>
      <c r="D169" s="397"/>
      <c r="E169" s="398"/>
      <c r="F169" s="76"/>
      <c r="G169" s="76"/>
      <c r="H169" s="399"/>
      <c r="L169" s="391"/>
      <c r="M169" s="395"/>
      <c r="N169" s="486"/>
      <c r="O169" s="396"/>
      <c r="P169" s="394"/>
      <c r="R169" s="83"/>
    </row>
    <row r="170" spans="2:18" x14ac:dyDescent="0.25">
      <c r="B170" s="76"/>
      <c r="C170" s="76"/>
      <c r="D170" s="397"/>
      <c r="E170" s="398"/>
      <c r="F170" s="76"/>
      <c r="G170" s="76"/>
      <c r="H170" s="399"/>
      <c r="L170" s="391"/>
      <c r="M170" s="395"/>
      <c r="N170" s="486"/>
      <c r="O170" s="396"/>
      <c r="P170" s="394"/>
      <c r="R170" s="83"/>
    </row>
    <row r="171" spans="2:18" x14ac:dyDescent="0.25">
      <c r="B171" s="76"/>
      <c r="C171" s="76"/>
      <c r="D171" s="397"/>
      <c r="E171" s="398"/>
      <c r="F171" s="76"/>
      <c r="G171" s="76"/>
      <c r="H171" s="399"/>
      <c r="L171" s="391"/>
      <c r="M171" s="395"/>
      <c r="N171" s="486"/>
      <c r="O171" s="396"/>
      <c r="P171" s="394"/>
      <c r="R171" s="83"/>
    </row>
    <row r="172" spans="2:18" x14ac:dyDescent="0.25">
      <c r="B172" s="76"/>
      <c r="C172" s="76"/>
      <c r="D172" s="397"/>
      <c r="E172" s="398"/>
      <c r="F172" s="76"/>
      <c r="G172" s="76"/>
      <c r="H172" s="399"/>
      <c r="L172" s="391"/>
      <c r="M172" s="395"/>
      <c r="N172" s="486"/>
      <c r="O172" s="396"/>
      <c r="P172" s="394"/>
      <c r="R172" s="83"/>
    </row>
    <row r="173" spans="2:18" x14ac:dyDescent="0.25">
      <c r="B173" s="76"/>
      <c r="C173" s="76"/>
      <c r="D173" s="397"/>
      <c r="E173" s="398"/>
      <c r="F173" s="76"/>
      <c r="G173" s="76"/>
      <c r="H173" s="399"/>
      <c r="L173" s="391"/>
      <c r="M173" s="395"/>
      <c r="N173" s="486"/>
      <c r="O173" s="396"/>
      <c r="P173" s="394"/>
      <c r="R173" s="83"/>
    </row>
    <row r="174" spans="2:18" x14ac:dyDescent="0.25">
      <c r="B174" s="76"/>
      <c r="C174" s="76"/>
      <c r="D174" s="397"/>
      <c r="E174" s="398"/>
      <c r="F174" s="76"/>
      <c r="G174" s="76"/>
      <c r="H174" s="399"/>
      <c r="L174" s="391"/>
      <c r="M174" s="395"/>
      <c r="N174" s="486"/>
      <c r="O174" s="396"/>
      <c r="P174" s="394"/>
      <c r="R174" s="83"/>
    </row>
    <row r="175" spans="2:18" x14ac:dyDescent="0.25">
      <c r="B175" s="76"/>
      <c r="C175" s="76"/>
      <c r="D175" s="397"/>
      <c r="E175" s="398"/>
      <c r="F175" s="76"/>
      <c r="G175" s="76"/>
      <c r="H175" s="399"/>
      <c r="L175" s="391"/>
      <c r="M175" s="395"/>
      <c r="N175" s="486"/>
      <c r="O175" s="396"/>
      <c r="P175" s="394"/>
      <c r="R175" s="83"/>
    </row>
    <row r="176" spans="2:18" x14ac:dyDescent="0.25">
      <c r="B176" s="76"/>
      <c r="C176" s="76"/>
      <c r="D176" s="397"/>
      <c r="E176" s="398"/>
      <c r="F176" s="76"/>
      <c r="G176" s="76"/>
      <c r="H176" s="399"/>
      <c r="L176" s="391"/>
      <c r="M176" s="395"/>
      <c r="N176" s="486"/>
      <c r="O176" s="396"/>
      <c r="P176" s="394"/>
      <c r="R176" s="83"/>
    </row>
    <row r="177" spans="2:18" x14ac:dyDescent="0.25">
      <c r="B177" s="76"/>
      <c r="C177" s="76"/>
      <c r="D177" s="397"/>
      <c r="E177" s="398"/>
      <c r="F177" s="76"/>
      <c r="G177" s="76"/>
      <c r="H177" s="399"/>
      <c r="L177" s="391"/>
      <c r="M177" s="395"/>
      <c r="N177" s="486"/>
      <c r="O177" s="396"/>
      <c r="P177" s="394"/>
      <c r="R177" s="83"/>
    </row>
    <row r="178" spans="2:18" x14ac:dyDescent="0.25">
      <c r="B178" s="76"/>
      <c r="C178" s="76"/>
      <c r="D178" s="397"/>
      <c r="E178" s="398"/>
      <c r="F178" s="76"/>
      <c r="G178" s="76"/>
      <c r="H178" s="399"/>
      <c r="L178" s="391"/>
      <c r="M178" s="395"/>
      <c r="N178" s="486"/>
      <c r="O178" s="396"/>
      <c r="P178" s="394"/>
      <c r="R178" s="83"/>
    </row>
    <row r="179" spans="2:18" x14ac:dyDescent="0.25">
      <c r="B179" s="76"/>
      <c r="C179" s="76"/>
      <c r="D179" s="397"/>
      <c r="E179" s="398"/>
      <c r="F179" s="76"/>
      <c r="G179" s="76"/>
      <c r="H179" s="399"/>
      <c r="L179" s="391"/>
      <c r="M179" s="395"/>
      <c r="N179" s="486"/>
      <c r="O179" s="396"/>
      <c r="P179" s="394"/>
      <c r="R179" s="83"/>
    </row>
    <row r="180" spans="2:18" x14ac:dyDescent="0.25">
      <c r="B180" s="76"/>
      <c r="C180" s="76"/>
      <c r="D180" s="397"/>
      <c r="E180" s="398"/>
      <c r="F180" s="76"/>
      <c r="G180" s="76"/>
      <c r="H180" s="399"/>
      <c r="L180" s="391"/>
      <c r="M180" s="395"/>
      <c r="N180" s="486"/>
      <c r="O180" s="396"/>
      <c r="P180" s="394"/>
      <c r="R180" s="83"/>
    </row>
    <row r="181" spans="2:18" x14ac:dyDescent="0.25">
      <c r="B181" s="76"/>
      <c r="C181" s="76"/>
      <c r="D181" s="397"/>
      <c r="E181" s="398"/>
      <c r="F181" s="76"/>
      <c r="G181" s="76"/>
      <c r="H181" s="399"/>
      <c r="L181" s="391"/>
      <c r="M181" s="395"/>
      <c r="N181" s="486"/>
      <c r="O181" s="396"/>
      <c r="P181" s="394"/>
      <c r="R181" s="83"/>
    </row>
    <row r="182" spans="2:18" x14ac:dyDescent="0.25">
      <c r="B182" s="76"/>
      <c r="C182" s="76"/>
      <c r="D182" s="397"/>
      <c r="E182" s="398"/>
      <c r="F182" s="76"/>
      <c r="G182" s="76"/>
      <c r="H182" s="399"/>
      <c r="L182" s="391"/>
      <c r="M182" s="395"/>
      <c r="N182" s="486"/>
      <c r="O182" s="396"/>
      <c r="P182" s="394"/>
      <c r="R182" s="83"/>
    </row>
    <row r="183" spans="2:18" x14ac:dyDescent="0.25">
      <c r="B183" s="76"/>
      <c r="C183" s="76"/>
      <c r="D183" s="397"/>
      <c r="E183" s="398"/>
      <c r="F183" s="76"/>
      <c r="G183" s="76"/>
      <c r="H183" s="399"/>
      <c r="L183" s="391"/>
      <c r="M183" s="395"/>
      <c r="N183" s="486"/>
      <c r="O183" s="396"/>
      <c r="P183" s="394"/>
      <c r="R183" s="83"/>
    </row>
    <row r="184" spans="2:18" x14ac:dyDescent="0.25">
      <c r="B184" s="76"/>
      <c r="C184" s="76"/>
      <c r="D184" s="397"/>
      <c r="E184" s="398"/>
      <c r="F184" s="76"/>
      <c r="G184" s="76"/>
      <c r="H184" s="399"/>
      <c r="L184" s="391"/>
      <c r="M184" s="395"/>
      <c r="N184" s="486"/>
      <c r="O184" s="396"/>
      <c r="P184" s="394"/>
      <c r="R184" s="83"/>
    </row>
    <row r="185" spans="2:18" x14ac:dyDescent="0.25">
      <c r="B185" s="76"/>
      <c r="C185" s="76"/>
      <c r="D185" s="397"/>
      <c r="E185" s="398"/>
      <c r="F185" s="76"/>
      <c r="G185" s="76"/>
      <c r="H185" s="399"/>
      <c r="L185" s="391"/>
      <c r="M185" s="395"/>
      <c r="N185" s="486"/>
      <c r="O185" s="396"/>
      <c r="P185" s="394"/>
      <c r="R185" s="83"/>
    </row>
    <row r="186" spans="2:18" x14ac:dyDescent="0.25">
      <c r="B186" s="76"/>
      <c r="C186" s="76"/>
      <c r="D186" s="397"/>
      <c r="E186" s="398"/>
      <c r="F186" s="76"/>
      <c r="G186" s="76"/>
      <c r="H186" s="399"/>
      <c r="L186" s="391"/>
      <c r="M186" s="395"/>
      <c r="N186" s="486"/>
      <c r="O186" s="396"/>
      <c r="P186" s="394"/>
      <c r="R186" s="83"/>
    </row>
    <row r="187" spans="2:18" x14ac:dyDescent="0.25">
      <c r="B187" s="76"/>
      <c r="C187" s="76"/>
      <c r="D187" s="397"/>
      <c r="E187" s="398"/>
      <c r="F187" s="76"/>
      <c r="G187" s="76"/>
      <c r="H187" s="399"/>
      <c r="L187" s="391"/>
      <c r="M187" s="395"/>
      <c r="N187" s="486"/>
      <c r="O187" s="396"/>
      <c r="P187" s="394"/>
      <c r="R187" s="83"/>
    </row>
    <row r="188" spans="2:18" x14ac:dyDescent="0.25">
      <c r="B188" s="76"/>
      <c r="C188" s="76"/>
      <c r="D188" s="397"/>
      <c r="E188" s="398"/>
      <c r="F188" s="76"/>
      <c r="G188" s="76"/>
      <c r="H188" s="399"/>
      <c r="L188" s="391"/>
      <c r="M188" s="395"/>
      <c r="N188" s="486"/>
      <c r="O188" s="396"/>
      <c r="P188" s="394"/>
      <c r="R188" s="83"/>
    </row>
    <row r="189" spans="2:18" x14ac:dyDescent="0.25">
      <c r="B189" s="76"/>
      <c r="C189" s="76"/>
      <c r="D189" s="397"/>
      <c r="E189" s="398"/>
      <c r="F189" s="76"/>
      <c r="G189" s="76"/>
      <c r="H189" s="399"/>
      <c r="L189" s="391"/>
      <c r="M189" s="395"/>
      <c r="N189" s="486"/>
      <c r="O189" s="396"/>
      <c r="P189" s="394"/>
      <c r="R189" s="83"/>
    </row>
    <row r="190" spans="2:18" x14ac:dyDescent="0.25">
      <c r="B190" s="76"/>
      <c r="C190" s="76"/>
      <c r="D190" s="397"/>
      <c r="E190" s="398"/>
      <c r="F190" s="76"/>
      <c r="G190" s="76"/>
      <c r="H190" s="399"/>
      <c r="L190" s="391"/>
      <c r="M190" s="395"/>
      <c r="N190" s="486"/>
      <c r="O190" s="396"/>
      <c r="P190" s="394"/>
      <c r="R190" s="83"/>
    </row>
    <row r="191" spans="2:18" x14ac:dyDescent="0.25">
      <c r="B191" s="76"/>
      <c r="C191" s="76"/>
      <c r="D191" s="397"/>
      <c r="E191" s="398"/>
      <c r="F191" s="76"/>
      <c r="G191" s="76"/>
      <c r="H191" s="399"/>
      <c r="L191" s="391"/>
      <c r="M191" s="395"/>
      <c r="N191" s="486"/>
      <c r="O191" s="396"/>
      <c r="P191" s="394"/>
      <c r="R191" s="83"/>
    </row>
    <row r="192" spans="2:18" x14ac:dyDescent="0.25">
      <c r="B192" s="76"/>
      <c r="C192" s="76"/>
      <c r="D192" s="397"/>
      <c r="E192" s="398"/>
      <c r="F192" s="76"/>
      <c r="G192" s="76"/>
      <c r="H192" s="399"/>
      <c r="L192" s="391"/>
      <c r="M192" s="395"/>
      <c r="N192" s="486"/>
      <c r="O192" s="396"/>
      <c r="P192" s="394"/>
      <c r="R192" s="83"/>
    </row>
    <row r="193" spans="2:18" x14ac:dyDescent="0.25">
      <c r="B193" s="76"/>
      <c r="C193" s="76"/>
      <c r="D193" s="397"/>
      <c r="E193" s="398"/>
      <c r="F193" s="76"/>
      <c r="G193" s="76"/>
      <c r="H193" s="399"/>
      <c r="L193" s="391"/>
      <c r="M193" s="395"/>
      <c r="N193" s="486"/>
      <c r="O193" s="396"/>
      <c r="P193" s="394"/>
      <c r="R193" s="83"/>
    </row>
    <row r="194" spans="2:18" x14ac:dyDescent="0.25">
      <c r="B194" s="76"/>
      <c r="C194" s="76"/>
      <c r="D194" s="397"/>
      <c r="E194" s="398"/>
      <c r="F194" s="76"/>
      <c r="G194" s="76"/>
      <c r="H194" s="399"/>
      <c r="L194" s="391"/>
      <c r="M194" s="395"/>
      <c r="N194" s="486"/>
      <c r="O194" s="396"/>
      <c r="P194" s="394"/>
      <c r="R194" s="83"/>
    </row>
    <row r="195" spans="2:18" x14ac:dyDescent="0.25">
      <c r="B195" s="76"/>
      <c r="C195" s="76"/>
      <c r="D195" s="397"/>
      <c r="E195" s="398"/>
      <c r="F195" s="76"/>
      <c r="G195" s="76"/>
      <c r="H195" s="399"/>
      <c r="L195" s="391"/>
      <c r="M195" s="395"/>
      <c r="N195" s="486"/>
      <c r="O195" s="396"/>
      <c r="P195" s="394"/>
      <c r="R195" s="83"/>
    </row>
    <row r="196" spans="2:18" x14ac:dyDescent="0.25">
      <c r="B196" s="76"/>
      <c r="C196" s="76"/>
      <c r="D196" s="397"/>
      <c r="E196" s="398"/>
      <c r="F196" s="76"/>
      <c r="G196" s="76"/>
      <c r="H196" s="399"/>
      <c r="L196" s="391"/>
      <c r="M196" s="395"/>
      <c r="N196" s="486"/>
      <c r="O196" s="396"/>
      <c r="P196" s="394"/>
      <c r="R196" s="83"/>
    </row>
    <row r="197" spans="2:18" x14ac:dyDescent="0.25">
      <c r="B197" s="76"/>
      <c r="C197" s="76"/>
      <c r="D197" s="397"/>
      <c r="E197" s="398"/>
      <c r="F197" s="76"/>
      <c r="G197" s="76"/>
      <c r="H197" s="399"/>
      <c r="L197" s="391"/>
      <c r="M197" s="395"/>
      <c r="N197" s="486"/>
      <c r="O197" s="396"/>
      <c r="P197" s="394"/>
      <c r="R197" s="83"/>
    </row>
    <row r="198" spans="2:18" x14ac:dyDescent="0.25">
      <c r="B198" s="76"/>
      <c r="C198" s="76"/>
      <c r="D198" s="397"/>
      <c r="E198" s="398"/>
      <c r="F198" s="76"/>
      <c r="G198" s="76"/>
      <c r="H198" s="399"/>
      <c r="L198" s="391"/>
      <c r="M198" s="395"/>
      <c r="N198" s="486"/>
      <c r="O198" s="396"/>
      <c r="P198" s="394"/>
      <c r="R198" s="83"/>
    </row>
    <row r="199" spans="2:18" x14ac:dyDescent="0.25">
      <c r="B199" s="76"/>
      <c r="C199" s="76"/>
      <c r="D199" s="397"/>
      <c r="E199" s="398"/>
      <c r="F199" s="76"/>
      <c r="G199" s="76"/>
      <c r="H199" s="399"/>
      <c r="L199" s="391"/>
      <c r="M199" s="395"/>
      <c r="N199" s="486"/>
      <c r="O199" s="396"/>
      <c r="P199" s="394"/>
      <c r="R199" s="83"/>
    </row>
    <row r="200" spans="2:18" x14ac:dyDescent="0.25">
      <c r="B200" s="76"/>
      <c r="C200" s="76"/>
      <c r="D200" s="397"/>
      <c r="E200" s="398"/>
      <c r="F200" s="76"/>
      <c r="G200" s="76"/>
      <c r="H200" s="399"/>
      <c r="L200" s="391"/>
      <c r="M200" s="395"/>
      <c r="N200" s="486"/>
      <c r="O200" s="396"/>
      <c r="P200" s="394"/>
      <c r="R200" s="83"/>
    </row>
    <row r="201" spans="2:18" x14ac:dyDescent="0.25">
      <c r="B201" s="76"/>
      <c r="C201" s="76"/>
      <c r="D201" s="397"/>
      <c r="E201" s="398"/>
      <c r="F201" s="76"/>
      <c r="G201" s="76"/>
      <c r="H201" s="399"/>
      <c r="L201" s="391"/>
      <c r="M201" s="395"/>
      <c r="N201" s="486"/>
      <c r="O201" s="396"/>
      <c r="P201" s="394"/>
      <c r="R201" s="83"/>
    </row>
    <row r="202" spans="2:18" x14ac:dyDescent="0.25">
      <c r="B202" s="76"/>
      <c r="C202" s="76"/>
      <c r="D202" s="397"/>
      <c r="E202" s="398"/>
      <c r="F202" s="76"/>
      <c r="G202" s="76"/>
      <c r="H202" s="399"/>
      <c r="L202" s="391"/>
      <c r="M202" s="395"/>
      <c r="N202" s="486"/>
      <c r="O202" s="396"/>
      <c r="P202" s="394"/>
      <c r="R202" s="83"/>
    </row>
    <row r="203" spans="2:18" x14ac:dyDescent="0.25">
      <c r="B203" s="76"/>
      <c r="C203" s="76"/>
      <c r="D203" s="397"/>
      <c r="E203" s="398"/>
      <c r="F203" s="76"/>
      <c r="G203" s="76"/>
      <c r="H203" s="399"/>
      <c r="L203" s="391"/>
      <c r="M203" s="395"/>
      <c r="N203" s="486"/>
      <c r="O203" s="396"/>
      <c r="P203" s="394"/>
      <c r="R203" s="83"/>
    </row>
    <row r="204" spans="2:18" x14ac:dyDescent="0.25">
      <c r="B204" s="76"/>
      <c r="C204" s="76"/>
      <c r="D204" s="397"/>
      <c r="E204" s="398"/>
      <c r="F204" s="76"/>
      <c r="G204" s="76"/>
      <c r="H204" s="399"/>
      <c r="L204" s="391"/>
      <c r="M204" s="395"/>
      <c r="N204" s="486"/>
      <c r="O204" s="396"/>
      <c r="P204" s="394"/>
      <c r="R204" s="82"/>
    </row>
    <row r="205" spans="2:18" x14ac:dyDescent="0.25">
      <c r="B205" s="76"/>
      <c r="C205" s="76"/>
      <c r="D205" s="397"/>
      <c r="E205" s="398"/>
      <c r="F205" s="76"/>
      <c r="G205" s="76"/>
      <c r="H205" s="399"/>
      <c r="L205" s="391"/>
      <c r="M205" s="395"/>
      <c r="N205" s="486"/>
      <c r="O205" s="396"/>
      <c r="P205" s="394"/>
      <c r="R205" s="83"/>
    </row>
    <row r="206" spans="2:18" x14ac:dyDescent="0.25">
      <c r="B206" s="76"/>
      <c r="C206" s="76"/>
      <c r="D206" s="397"/>
      <c r="E206" s="398"/>
      <c r="F206" s="76"/>
      <c r="G206" s="76"/>
      <c r="H206" s="399"/>
      <c r="L206" s="391"/>
      <c r="M206" s="395"/>
      <c r="N206" s="486"/>
      <c r="O206" s="396"/>
      <c r="P206" s="394"/>
      <c r="R206" s="83"/>
    </row>
    <row r="207" spans="2:18" x14ac:dyDescent="0.25">
      <c r="B207" s="76"/>
      <c r="C207" s="76"/>
      <c r="D207" s="397"/>
      <c r="E207" s="398"/>
      <c r="F207" s="76"/>
      <c r="G207" s="76"/>
      <c r="H207" s="399"/>
      <c r="L207" s="391"/>
      <c r="M207" s="395"/>
      <c r="N207" s="486"/>
      <c r="O207" s="396"/>
      <c r="P207" s="394"/>
      <c r="R207" s="83"/>
    </row>
    <row r="208" spans="2:18" x14ac:dyDescent="0.25">
      <c r="B208" s="76"/>
      <c r="C208" s="76"/>
      <c r="D208" s="397"/>
      <c r="E208" s="398"/>
      <c r="F208" s="76"/>
      <c r="G208" s="76"/>
      <c r="H208" s="399"/>
      <c r="L208" s="391"/>
      <c r="M208" s="395"/>
      <c r="N208" s="486"/>
      <c r="O208" s="396"/>
      <c r="P208" s="394"/>
      <c r="R208" s="83"/>
    </row>
    <row r="209" spans="2:18" x14ac:dyDescent="0.25">
      <c r="B209" s="76"/>
      <c r="C209" s="76"/>
      <c r="D209" s="397"/>
      <c r="E209" s="398"/>
      <c r="F209" s="76"/>
      <c r="G209" s="76"/>
      <c r="H209" s="399"/>
      <c r="L209" s="391"/>
      <c r="M209" s="395"/>
      <c r="N209" s="486"/>
      <c r="O209" s="396"/>
      <c r="P209" s="394"/>
      <c r="R209" s="83"/>
    </row>
    <row r="210" spans="2:18" x14ac:dyDescent="0.25">
      <c r="B210" s="76"/>
      <c r="C210" s="76"/>
      <c r="D210" s="397"/>
      <c r="E210" s="398"/>
      <c r="F210" s="76"/>
      <c r="G210" s="76"/>
      <c r="H210" s="399"/>
      <c r="L210" s="391"/>
      <c r="M210" s="395"/>
      <c r="N210" s="486"/>
      <c r="O210" s="396"/>
      <c r="P210" s="394"/>
      <c r="R210" s="83"/>
    </row>
    <row r="211" spans="2:18" x14ac:dyDescent="0.25">
      <c r="B211" s="76"/>
      <c r="C211" s="76"/>
      <c r="D211" s="397"/>
      <c r="E211" s="398"/>
      <c r="F211" s="76"/>
      <c r="G211" s="76"/>
      <c r="H211" s="399"/>
      <c r="L211" s="391"/>
      <c r="M211" s="395"/>
      <c r="N211" s="486"/>
      <c r="O211" s="396"/>
      <c r="P211" s="394"/>
      <c r="R211" s="83"/>
    </row>
    <row r="212" spans="2:18" x14ac:dyDescent="0.25">
      <c r="B212" s="76"/>
      <c r="C212" s="76"/>
      <c r="D212" s="397"/>
      <c r="E212" s="398"/>
      <c r="F212" s="76"/>
      <c r="G212" s="76"/>
      <c r="H212" s="399"/>
      <c r="L212" s="391"/>
      <c r="M212" s="395"/>
      <c r="N212" s="486"/>
      <c r="O212" s="396"/>
      <c r="P212" s="394"/>
      <c r="R212" s="83"/>
    </row>
    <row r="213" spans="2:18" x14ac:dyDescent="0.25">
      <c r="B213" s="76"/>
      <c r="C213" s="76"/>
      <c r="D213" s="397"/>
      <c r="E213" s="398"/>
      <c r="F213" s="76"/>
      <c r="G213" s="76"/>
      <c r="H213" s="399"/>
      <c r="L213" s="391"/>
      <c r="M213" s="395"/>
      <c r="N213" s="486"/>
      <c r="O213" s="396"/>
      <c r="P213" s="394"/>
      <c r="R213" s="83"/>
    </row>
    <row r="214" spans="2:18" x14ac:dyDescent="0.25">
      <c r="B214" s="76"/>
      <c r="C214" s="76"/>
      <c r="D214" s="397"/>
      <c r="E214" s="398"/>
      <c r="F214" s="76"/>
      <c r="G214" s="76"/>
      <c r="H214" s="399"/>
      <c r="L214" s="391"/>
      <c r="M214" s="395"/>
      <c r="N214" s="486"/>
      <c r="O214" s="396"/>
      <c r="P214" s="394"/>
      <c r="R214" s="83"/>
    </row>
    <row r="215" spans="2:18" x14ac:dyDescent="0.25">
      <c r="B215" s="76"/>
      <c r="C215" s="76"/>
      <c r="D215" s="397"/>
      <c r="E215" s="398"/>
      <c r="F215" s="76"/>
      <c r="G215" s="76"/>
      <c r="H215" s="399"/>
      <c r="L215" s="391"/>
      <c r="M215" s="395"/>
      <c r="N215" s="486"/>
      <c r="O215" s="396"/>
      <c r="P215" s="394"/>
      <c r="R215" s="83"/>
    </row>
    <row r="216" spans="2:18" x14ac:dyDescent="0.25">
      <c r="B216" s="76"/>
      <c r="C216" s="76"/>
      <c r="D216" s="397"/>
      <c r="E216" s="398"/>
      <c r="F216" s="76"/>
      <c r="G216" s="76"/>
      <c r="H216" s="399"/>
      <c r="L216" s="391"/>
      <c r="M216" s="395"/>
      <c r="N216" s="486"/>
      <c r="O216" s="396"/>
      <c r="P216" s="394"/>
      <c r="R216" s="83"/>
    </row>
    <row r="217" spans="2:18" x14ac:dyDescent="0.25">
      <c r="B217" s="76"/>
      <c r="C217" s="76"/>
      <c r="D217" s="397"/>
      <c r="E217" s="398"/>
      <c r="F217" s="76"/>
      <c r="G217" s="76"/>
      <c r="H217" s="399"/>
      <c r="L217" s="391"/>
      <c r="M217" s="395"/>
      <c r="N217" s="486"/>
      <c r="O217" s="396"/>
      <c r="P217" s="394"/>
      <c r="R217" s="83"/>
    </row>
    <row r="218" spans="2:18" x14ac:dyDescent="0.25">
      <c r="B218" s="76"/>
      <c r="C218" s="76"/>
      <c r="D218" s="397"/>
      <c r="E218" s="398"/>
      <c r="F218" s="76"/>
      <c r="G218" s="76"/>
      <c r="H218" s="399"/>
      <c r="L218" s="391"/>
      <c r="M218" s="395"/>
      <c r="N218" s="486"/>
      <c r="O218" s="396"/>
      <c r="P218" s="394"/>
      <c r="R218" s="83"/>
    </row>
    <row r="219" spans="2:18" x14ac:dyDescent="0.25">
      <c r="B219" s="76"/>
      <c r="C219" s="76"/>
      <c r="D219" s="397"/>
      <c r="E219" s="398"/>
      <c r="F219" s="76"/>
      <c r="G219" s="76"/>
      <c r="H219" s="399"/>
      <c r="L219" s="391"/>
      <c r="M219" s="395"/>
      <c r="N219" s="486"/>
      <c r="O219" s="396"/>
      <c r="P219" s="394"/>
      <c r="R219" s="83"/>
    </row>
    <row r="220" spans="2:18" x14ac:dyDescent="0.25">
      <c r="B220" s="76"/>
      <c r="C220" s="76"/>
      <c r="D220" s="397"/>
      <c r="E220" s="398"/>
      <c r="F220" s="76"/>
      <c r="G220" s="76"/>
      <c r="H220" s="399"/>
      <c r="L220" s="391"/>
      <c r="M220" s="395"/>
      <c r="N220" s="486"/>
      <c r="O220" s="396"/>
      <c r="P220" s="394"/>
      <c r="R220" s="83"/>
    </row>
    <row r="221" spans="2:18" x14ac:dyDescent="0.25">
      <c r="B221" s="76"/>
      <c r="C221" s="76"/>
      <c r="D221" s="397"/>
      <c r="E221" s="398"/>
      <c r="F221" s="76"/>
      <c r="G221" s="76"/>
      <c r="H221" s="399"/>
      <c r="L221" s="391"/>
      <c r="M221" s="395"/>
      <c r="N221" s="486"/>
      <c r="O221" s="396"/>
      <c r="P221" s="394"/>
      <c r="R221" s="83"/>
    </row>
    <row r="222" spans="2:18" x14ac:dyDescent="0.25">
      <c r="B222" s="76"/>
      <c r="C222" s="76"/>
      <c r="D222" s="397"/>
      <c r="E222" s="398"/>
      <c r="F222" s="76"/>
      <c r="G222" s="76"/>
      <c r="H222" s="399"/>
      <c r="L222" s="391"/>
      <c r="M222" s="395"/>
      <c r="N222" s="486"/>
      <c r="O222" s="396"/>
      <c r="P222" s="394"/>
      <c r="R222" s="83"/>
    </row>
    <row r="223" spans="2:18" x14ac:dyDescent="0.25">
      <c r="B223" s="76"/>
      <c r="C223" s="76"/>
      <c r="D223" s="397"/>
      <c r="E223" s="398"/>
      <c r="F223" s="76"/>
      <c r="G223" s="76"/>
      <c r="H223" s="399"/>
      <c r="L223" s="391"/>
      <c r="M223" s="395"/>
      <c r="N223" s="486"/>
      <c r="O223" s="396"/>
      <c r="P223" s="394"/>
      <c r="R223" s="83"/>
    </row>
    <row r="224" spans="2:18" x14ac:dyDescent="0.25">
      <c r="B224" s="76"/>
      <c r="C224" s="76"/>
      <c r="D224" s="397"/>
      <c r="E224" s="398"/>
      <c r="F224" s="76"/>
      <c r="G224" s="76"/>
      <c r="H224" s="399"/>
      <c r="L224" s="391"/>
      <c r="M224" s="395"/>
      <c r="N224" s="486"/>
      <c r="O224" s="396"/>
      <c r="P224" s="394"/>
      <c r="R224" s="83"/>
    </row>
    <row r="225" spans="2:18" x14ac:dyDescent="0.25">
      <c r="B225" s="76"/>
      <c r="C225" s="76"/>
      <c r="D225" s="397"/>
      <c r="E225" s="398"/>
      <c r="F225" s="76"/>
      <c r="G225" s="76"/>
      <c r="H225" s="399"/>
      <c r="L225" s="391"/>
      <c r="M225" s="395"/>
      <c r="N225" s="486"/>
      <c r="O225" s="396"/>
      <c r="P225" s="394"/>
      <c r="R225" s="83"/>
    </row>
    <row r="226" spans="2:18" x14ac:dyDescent="0.25">
      <c r="B226" s="76"/>
      <c r="C226" s="76"/>
      <c r="D226" s="397"/>
      <c r="E226" s="398"/>
      <c r="F226" s="76"/>
      <c r="G226" s="76"/>
      <c r="H226" s="399"/>
      <c r="L226" s="391"/>
      <c r="M226" s="395"/>
      <c r="N226" s="486"/>
      <c r="O226" s="396"/>
      <c r="P226" s="394"/>
      <c r="R226" s="83"/>
    </row>
    <row r="227" spans="2:18" x14ac:dyDescent="0.25">
      <c r="B227" s="76"/>
      <c r="C227" s="76"/>
      <c r="D227" s="397"/>
      <c r="E227" s="398"/>
      <c r="F227" s="76"/>
      <c r="G227" s="76"/>
      <c r="H227" s="399"/>
      <c r="L227" s="391"/>
      <c r="M227" s="395"/>
      <c r="N227" s="486"/>
      <c r="O227" s="396"/>
      <c r="P227" s="394"/>
      <c r="R227" s="83"/>
    </row>
    <row r="228" spans="2:18" x14ac:dyDescent="0.25">
      <c r="B228" s="76"/>
      <c r="C228" s="76"/>
      <c r="D228" s="397"/>
      <c r="E228" s="398"/>
      <c r="F228" s="76"/>
      <c r="G228" s="76"/>
      <c r="H228" s="399"/>
      <c r="L228" s="391"/>
      <c r="M228" s="395"/>
      <c r="N228" s="486"/>
      <c r="O228" s="396"/>
      <c r="P228" s="394"/>
      <c r="R228" s="83"/>
    </row>
    <row r="229" spans="2:18" x14ac:dyDescent="0.25">
      <c r="B229" s="76"/>
      <c r="C229" s="76"/>
      <c r="D229" s="397"/>
      <c r="E229" s="398"/>
      <c r="F229" s="76"/>
      <c r="G229" s="76"/>
      <c r="H229" s="399"/>
      <c r="L229" s="391"/>
      <c r="M229" s="395"/>
      <c r="N229" s="486"/>
      <c r="O229" s="396"/>
      <c r="P229" s="394"/>
      <c r="R229" s="83"/>
    </row>
    <row r="230" spans="2:18" x14ac:dyDescent="0.25">
      <c r="B230" s="76"/>
      <c r="C230" s="76"/>
      <c r="D230" s="397"/>
      <c r="E230" s="398"/>
      <c r="F230" s="76"/>
      <c r="G230" s="76"/>
      <c r="H230" s="399"/>
      <c r="L230" s="391"/>
      <c r="M230" s="395"/>
      <c r="N230" s="486"/>
      <c r="O230" s="396"/>
      <c r="P230" s="394"/>
      <c r="R230" s="83"/>
    </row>
    <row r="231" spans="2:18" x14ac:dyDescent="0.25">
      <c r="B231" s="76"/>
      <c r="C231" s="76"/>
      <c r="D231" s="397"/>
      <c r="E231" s="398"/>
      <c r="F231" s="76"/>
      <c r="G231" s="76"/>
      <c r="H231" s="399"/>
      <c r="L231" s="391"/>
      <c r="M231" s="395"/>
      <c r="N231" s="486"/>
      <c r="O231" s="396"/>
      <c r="P231" s="394"/>
      <c r="R231" s="83"/>
    </row>
    <row r="232" spans="2:18" x14ac:dyDescent="0.25">
      <c r="B232" s="76"/>
      <c r="C232" s="76"/>
      <c r="D232" s="397"/>
      <c r="E232" s="398"/>
      <c r="F232" s="76"/>
      <c r="G232" s="76"/>
      <c r="H232" s="399"/>
      <c r="L232" s="391"/>
      <c r="M232" s="395"/>
      <c r="N232" s="486"/>
      <c r="O232" s="396"/>
      <c r="P232" s="394"/>
      <c r="R232" s="83"/>
    </row>
    <row r="233" spans="2:18" x14ac:dyDescent="0.25">
      <c r="B233" s="76"/>
      <c r="C233" s="76"/>
      <c r="D233" s="397"/>
      <c r="E233" s="398"/>
      <c r="F233" s="76"/>
      <c r="G233" s="76"/>
      <c r="H233" s="399"/>
      <c r="L233" s="391"/>
      <c r="M233" s="395"/>
      <c r="N233" s="486"/>
      <c r="O233" s="396"/>
      <c r="P233" s="394"/>
      <c r="R233" s="83"/>
    </row>
    <row r="234" spans="2:18" x14ac:dyDescent="0.25">
      <c r="B234" s="76"/>
      <c r="C234" s="76"/>
      <c r="D234" s="397"/>
      <c r="E234" s="398"/>
      <c r="F234" s="76"/>
      <c r="G234" s="76"/>
      <c r="H234" s="399"/>
      <c r="L234" s="391"/>
      <c r="M234" s="395"/>
      <c r="N234" s="486"/>
      <c r="O234" s="396"/>
      <c r="P234" s="394"/>
      <c r="R234" s="83"/>
    </row>
    <row r="235" spans="2:18" x14ac:dyDescent="0.25">
      <c r="B235" s="76"/>
      <c r="C235" s="76"/>
      <c r="D235" s="397"/>
      <c r="E235" s="398"/>
      <c r="F235" s="76"/>
      <c r="G235" s="76"/>
      <c r="H235" s="399"/>
      <c r="L235" s="391"/>
      <c r="M235" s="395"/>
      <c r="N235" s="486"/>
      <c r="O235" s="396"/>
      <c r="P235" s="394"/>
      <c r="R235" s="83"/>
    </row>
    <row r="236" spans="2:18" x14ac:dyDescent="0.25">
      <c r="B236" s="76"/>
      <c r="C236" s="76"/>
      <c r="D236" s="397"/>
      <c r="E236" s="398"/>
      <c r="F236" s="76"/>
      <c r="G236" s="76"/>
      <c r="H236" s="399"/>
      <c r="L236" s="391"/>
      <c r="M236" s="395"/>
      <c r="N236" s="486"/>
      <c r="O236" s="396"/>
      <c r="P236" s="394"/>
      <c r="R236" s="83"/>
    </row>
    <row r="237" spans="2:18" x14ac:dyDescent="0.25">
      <c r="B237" s="76"/>
      <c r="C237" s="76"/>
      <c r="D237" s="397"/>
      <c r="E237" s="398"/>
      <c r="F237" s="76"/>
      <c r="G237" s="76"/>
      <c r="H237" s="399"/>
      <c r="L237" s="391"/>
      <c r="M237" s="395"/>
      <c r="N237" s="486"/>
      <c r="O237" s="396"/>
      <c r="P237" s="394"/>
      <c r="R237" s="83"/>
    </row>
    <row r="238" spans="2:18" x14ac:dyDescent="0.25">
      <c r="B238" s="76"/>
      <c r="C238" s="76"/>
      <c r="D238" s="397"/>
      <c r="E238" s="398"/>
      <c r="F238" s="76"/>
      <c r="G238" s="76"/>
      <c r="H238" s="399"/>
      <c r="L238" s="391"/>
      <c r="M238" s="395"/>
      <c r="N238" s="486"/>
      <c r="O238" s="396"/>
      <c r="P238" s="394"/>
      <c r="R238" s="83"/>
    </row>
    <row r="239" spans="2:18" x14ac:dyDescent="0.25">
      <c r="B239" s="76"/>
      <c r="C239" s="76"/>
      <c r="D239" s="397"/>
      <c r="E239" s="398"/>
      <c r="F239" s="76"/>
      <c r="G239" s="76"/>
      <c r="H239" s="399"/>
      <c r="L239" s="391"/>
      <c r="M239" s="395"/>
      <c r="N239" s="486"/>
      <c r="O239" s="396"/>
      <c r="P239" s="394"/>
      <c r="R239" s="83"/>
    </row>
    <row r="240" spans="2:18" x14ac:dyDescent="0.25">
      <c r="B240" s="76"/>
      <c r="C240" s="76"/>
      <c r="D240" s="397"/>
      <c r="E240" s="398"/>
      <c r="F240" s="76"/>
      <c r="G240" s="76"/>
      <c r="H240" s="399"/>
      <c r="L240" s="391"/>
      <c r="M240" s="395"/>
      <c r="N240" s="486"/>
      <c r="O240" s="396"/>
      <c r="P240" s="394"/>
      <c r="R240" s="83"/>
    </row>
    <row r="241" spans="2:18" x14ac:dyDescent="0.25">
      <c r="B241" s="76"/>
      <c r="C241" s="76"/>
      <c r="D241" s="397"/>
      <c r="E241" s="398"/>
      <c r="F241" s="76"/>
      <c r="G241" s="76"/>
      <c r="H241" s="399"/>
      <c r="L241" s="391"/>
      <c r="M241" s="395"/>
      <c r="N241" s="486"/>
      <c r="O241" s="396"/>
      <c r="P241" s="394"/>
      <c r="R241" s="83"/>
    </row>
    <row r="242" spans="2:18" x14ac:dyDescent="0.25">
      <c r="B242" s="76"/>
      <c r="C242" s="76"/>
      <c r="D242" s="397"/>
      <c r="E242" s="398"/>
      <c r="F242" s="76"/>
      <c r="G242" s="76"/>
      <c r="H242" s="399"/>
      <c r="L242" s="391"/>
      <c r="M242" s="395"/>
      <c r="N242" s="486"/>
      <c r="O242" s="396"/>
      <c r="P242" s="394"/>
      <c r="R242" s="82"/>
    </row>
    <row r="243" spans="2:18" x14ac:dyDescent="0.25">
      <c r="B243" s="76"/>
      <c r="C243" s="76"/>
      <c r="D243" s="397"/>
      <c r="E243" s="398"/>
      <c r="F243" s="76"/>
      <c r="G243" s="76"/>
      <c r="H243" s="399"/>
      <c r="L243" s="391"/>
      <c r="M243" s="395"/>
      <c r="N243" s="486"/>
      <c r="O243" s="396"/>
      <c r="P243" s="394"/>
      <c r="R243" s="83"/>
    </row>
    <row r="244" spans="2:18" x14ac:dyDescent="0.25">
      <c r="B244" s="76"/>
      <c r="C244" s="76"/>
      <c r="D244" s="397"/>
      <c r="E244" s="398"/>
      <c r="F244" s="76"/>
      <c r="G244" s="76"/>
      <c r="H244" s="399"/>
      <c r="L244" s="391"/>
      <c r="M244" s="395"/>
      <c r="N244" s="486"/>
      <c r="O244" s="396"/>
      <c r="P244" s="394"/>
      <c r="R244" s="83"/>
    </row>
    <row r="245" spans="2:18" x14ac:dyDescent="0.25">
      <c r="B245" s="76"/>
      <c r="C245" s="76"/>
      <c r="D245" s="397"/>
      <c r="E245" s="398"/>
      <c r="F245" s="76"/>
      <c r="G245" s="76"/>
      <c r="H245" s="399"/>
      <c r="L245" s="391"/>
      <c r="M245" s="395"/>
      <c r="N245" s="486"/>
      <c r="O245" s="396"/>
      <c r="P245" s="394"/>
      <c r="R245" s="83"/>
    </row>
    <row r="246" spans="2:18" x14ac:dyDescent="0.25">
      <c r="B246" s="76"/>
      <c r="C246" s="76"/>
      <c r="D246" s="397"/>
      <c r="E246" s="398"/>
      <c r="F246" s="76"/>
      <c r="G246" s="76"/>
      <c r="H246" s="399"/>
      <c r="L246" s="391"/>
      <c r="M246" s="395"/>
      <c r="N246" s="486"/>
      <c r="O246" s="396"/>
      <c r="P246" s="394"/>
      <c r="R246" s="83"/>
    </row>
    <row r="247" spans="2:18" x14ac:dyDescent="0.25">
      <c r="B247" s="76"/>
      <c r="C247" s="76"/>
      <c r="D247" s="397"/>
      <c r="E247" s="398"/>
      <c r="F247" s="76"/>
      <c r="G247" s="76"/>
      <c r="H247" s="399"/>
      <c r="L247" s="391"/>
      <c r="M247" s="395"/>
      <c r="N247" s="486"/>
      <c r="O247" s="396"/>
      <c r="P247" s="394"/>
      <c r="R247" s="83"/>
    </row>
    <row r="248" spans="2:18" x14ac:dyDescent="0.25">
      <c r="B248" s="76"/>
      <c r="C248" s="76"/>
      <c r="D248" s="397"/>
      <c r="E248" s="398"/>
      <c r="F248" s="76"/>
      <c r="G248" s="76"/>
      <c r="H248" s="399"/>
      <c r="L248" s="391"/>
      <c r="M248" s="395"/>
      <c r="N248" s="486"/>
      <c r="O248" s="396"/>
      <c r="P248" s="394"/>
      <c r="R248" s="83"/>
    </row>
    <row r="249" spans="2:18" x14ac:dyDescent="0.25">
      <c r="B249" s="76"/>
      <c r="C249" s="76"/>
      <c r="D249" s="397"/>
      <c r="E249" s="398"/>
      <c r="F249" s="76"/>
      <c r="G249" s="76"/>
      <c r="H249" s="399"/>
      <c r="L249" s="391"/>
      <c r="M249" s="395"/>
      <c r="N249" s="486"/>
      <c r="O249" s="396"/>
      <c r="P249" s="394"/>
      <c r="R249" s="83"/>
    </row>
    <row r="250" spans="2:18" x14ac:dyDescent="0.25">
      <c r="B250" s="76"/>
      <c r="C250" s="76"/>
      <c r="D250" s="397"/>
      <c r="E250" s="398"/>
      <c r="F250" s="76"/>
      <c r="G250" s="76"/>
      <c r="H250" s="399"/>
      <c r="L250" s="391"/>
      <c r="M250" s="395"/>
      <c r="N250" s="486"/>
      <c r="O250" s="396"/>
      <c r="P250" s="394"/>
      <c r="R250" s="83"/>
    </row>
    <row r="251" spans="2:18" x14ac:dyDescent="0.25">
      <c r="B251" s="76"/>
      <c r="C251" s="76"/>
      <c r="D251" s="397"/>
      <c r="E251" s="398"/>
      <c r="F251" s="76"/>
      <c r="G251" s="76"/>
      <c r="H251" s="399"/>
      <c r="L251" s="391"/>
      <c r="M251" s="395"/>
      <c r="N251" s="486"/>
      <c r="O251" s="396"/>
      <c r="P251" s="394"/>
      <c r="R251" s="83"/>
    </row>
    <row r="252" spans="2:18" x14ac:dyDescent="0.25">
      <c r="B252" s="76"/>
      <c r="C252" s="76"/>
      <c r="D252" s="397"/>
      <c r="E252" s="398"/>
      <c r="F252" s="76"/>
      <c r="G252" s="76"/>
      <c r="H252" s="399"/>
      <c r="L252" s="391"/>
      <c r="M252" s="395"/>
      <c r="N252" s="486"/>
      <c r="O252" s="396"/>
      <c r="P252" s="394"/>
      <c r="R252" s="83"/>
    </row>
    <row r="253" spans="2:18" x14ac:dyDescent="0.25">
      <c r="B253" s="76"/>
      <c r="C253" s="76"/>
      <c r="D253" s="397"/>
      <c r="E253" s="398"/>
      <c r="F253" s="76"/>
      <c r="G253" s="76"/>
      <c r="H253" s="399"/>
      <c r="L253" s="391"/>
      <c r="M253" s="395"/>
      <c r="N253" s="486"/>
      <c r="O253" s="396"/>
      <c r="P253" s="394"/>
      <c r="R253" s="83"/>
    </row>
    <row r="254" spans="2:18" x14ac:dyDescent="0.25">
      <c r="B254" s="76"/>
      <c r="C254" s="76"/>
      <c r="D254" s="397"/>
      <c r="E254" s="398"/>
      <c r="F254" s="76"/>
      <c r="G254" s="76"/>
      <c r="H254" s="399"/>
      <c r="L254" s="391"/>
      <c r="M254" s="395"/>
      <c r="N254" s="486"/>
      <c r="O254" s="396"/>
      <c r="P254" s="394"/>
      <c r="R254" s="83"/>
    </row>
    <row r="255" spans="2:18" x14ac:dyDescent="0.25">
      <c r="B255" s="76"/>
      <c r="C255" s="76"/>
      <c r="D255" s="397"/>
      <c r="E255" s="398"/>
      <c r="F255" s="76"/>
      <c r="G255" s="76"/>
      <c r="H255" s="399"/>
      <c r="L255" s="391"/>
      <c r="M255" s="395"/>
      <c r="N255" s="486"/>
      <c r="O255" s="396"/>
      <c r="P255" s="394"/>
      <c r="R255" s="82"/>
    </row>
    <row r="256" spans="2:18" x14ac:dyDescent="0.25">
      <c r="B256" s="76"/>
      <c r="C256" s="76"/>
      <c r="D256" s="397"/>
      <c r="E256" s="398"/>
      <c r="F256" s="76"/>
      <c r="G256" s="76"/>
      <c r="H256" s="399"/>
      <c r="L256" s="391"/>
      <c r="M256" s="395"/>
      <c r="N256" s="486"/>
      <c r="O256" s="396"/>
      <c r="P256" s="394"/>
      <c r="R256" s="83"/>
    </row>
    <row r="257" spans="2:18" x14ac:dyDescent="0.25">
      <c r="B257" s="76"/>
      <c r="C257" s="76"/>
      <c r="D257" s="397"/>
      <c r="E257" s="398"/>
      <c r="F257" s="76"/>
      <c r="G257" s="76"/>
      <c r="H257" s="399"/>
      <c r="L257" s="391"/>
      <c r="M257" s="395"/>
      <c r="N257" s="486"/>
      <c r="O257" s="396"/>
      <c r="P257" s="394"/>
      <c r="R257" s="83"/>
    </row>
    <row r="258" spans="2:18" x14ac:dyDescent="0.25">
      <c r="B258" s="76"/>
      <c r="C258" s="76"/>
      <c r="D258" s="397"/>
      <c r="E258" s="398"/>
      <c r="F258" s="76"/>
      <c r="G258" s="76"/>
      <c r="H258" s="399"/>
      <c r="L258" s="391"/>
      <c r="M258" s="395"/>
      <c r="N258" s="486"/>
      <c r="O258" s="396"/>
      <c r="P258" s="394"/>
      <c r="R258" s="83"/>
    </row>
    <row r="259" spans="2:18" x14ac:dyDescent="0.25">
      <c r="B259" s="76"/>
      <c r="C259" s="76"/>
      <c r="D259" s="397"/>
      <c r="E259" s="398"/>
      <c r="F259" s="76"/>
      <c r="G259" s="76"/>
      <c r="H259" s="399"/>
      <c r="L259" s="391"/>
      <c r="M259" s="395"/>
      <c r="N259" s="486"/>
      <c r="O259" s="396"/>
      <c r="P259" s="394"/>
      <c r="R259" s="83"/>
    </row>
    <row r="260" spans="2:18" x14ac:dyDescent="0.25">
      <c r="B260" s="76"/>
      <c r="C260" s="76"/>
      <c r="D260" s="397"/>
      <c r="E260" s="398"/>
      <c r="F260" s="76"/>
      <c r="G260" s="76"/>
      <c r="H260" s="399"/>
      <c r="L260" s="391"/>
      <c r="M260" s="395"/>
      <c r="N260" s="486"/>
      <c r="O260" s="396"/>
      <c r="P260" s="394"/>
      <c r="R260" s="83"/>
    </row>
    <row r="261" spans="2:18" x14ac:dyDescent="0.25">
      <c r="R261" s="83"/>
    </row>
    <row r="262" spans="2:18" x14ac:dyDescent="0.25">
      <c r="R262" s="83"/>
    </row>
    <row r="263" spans="2:18" x14ac:dyDescent="0.25">
      <c r="R263" s="83"/>
    </row>
    <row r="264" spans="2:18" x14ac:dyDescent="0.25">
      <c r="R264" s="83"/>
    </row>
    <row r="265" spans="2:18" x14ac:dyDescent="0.25">
      <c r="R265" s="83"/>
    </row>
    <row r="266" spans="2:18" x14ac:dyDescent="0.25">
      <c r="R266" s="82"/>
    </row>
    <row r="267" spans="2:18" x14ac:dyDescent="0.25">
      <c r="R267" s="83"/>
    </row>
    <row r="268" spans="2:18" x14ac:dyDescent="0.25">
      <c r="R268" s="83"/>
    </row>
    <row r="269" spans="2:18" x14ac:dyDescent="0.25">
      <c r="R269" s="83"/>
    </row>
    <row r="270" spans="2:18" x14ac:dyDescent="0.25">
      <c r="R270" s="83"/>
    </row>
    <row r="271" spans="2:18" x14ac:dyDescent="0.25">
      <c r="R271" s="83"/>
    </row>
    <row r="272" spans="2:18" x14ac:dyDescent="0.25">
      <c r="R272" s="83"/>
    </row>
    <row r="273" spans="18:18" x14ac:dyDescent="0.25">
      <c r="R273" s="83"/>
    </row>
    <row r="274" spans="18:18" x14ac:dyDescent="0.25">
      <c r="R274" s="83"/>
    </row>
    <row r="275" spans="18:18" x14ac:dyDescent="0.25">
      <c r="R275" s="83"/>
    </row>
    <row r="276" spans="18:18" x14ac:dyDescent="0.25">
      <c r="R276" s="83"/>
    </row>
    <row r="277" spans="18:18" x14ac:dyDescent="0.25">
      <c r="R277" s="83"/>
    </row>
    <row r="278" spans="18:18" x14ac:dyDescent="0.25">
      <c r="R278" s="84"/>
    </row>
  </sheetData>
  <sheetProtection algorithmName="SHA-512" hashValue="xtSExCtcdR+kUsQoh1TYhUzh+NTlEakepKVU1lfLbZEmabPf9QXq6wVo/5Nj7oKSThUkn1yqWzAfSCtnt7lrAw==" saltValue="5dEtC+2kp+e2lXldDcLdYQ==" spinCount="100000" sheet="1" objects="1" scenarios="1"/>
  <mergeCells count="1">
    <mergeCell ref="I2:J2"/>
  </mergeCells>
  <hyperlinks>
    <hyperlink ref="F86" r:id="rId1" display="CAT2 Look-Up" xr:uid="{C0335AC7-7460-4330-B8A6-91CD75019613}"/>
    <hyperlink ref="N2" r:id="rId2" xr:uid="{83AFBE83-6D6E-4FD4-8E7D-84DCB24D47C7}"/>
  </hyperlinks>
  <pageMargins left="0.7" right="0.7" top="0.75" bottom="0.75" header="0.3" footer="0.3"/>
  <pageSetup paperSize="5" scale="73" fitToHeight="0"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119CA-24A0-469F-ABB3-4C2A71A13531}">
  <dimension ref="A1:M580"/>
  <sheetViews>
    <sheetView workbookViewId="0">
      <pane ySplit="1" topLeftCell="A362" activePane="bottomLeft" state="frozen"/>
      <selection activeCell="B1" sqref="B1"/>
      <selection pane="bottomLeft" activeCell="I380" sqref="I380"/>
    </sheetView>
  </sheetViews>
  <sheetFormatPr defaultRowHeight="15" x14ac:dyDescent="0.25"/>
  <cols>
    <col min="1" max="1" width="48.85546875" style="584" bestFit="1" customWidth="1"/>
    <col min="2" max="2" width="9.140625" style="633"/>
    <col min="3" max="3" width="10.85546875" style="634" customWidth="1"/>
    <col min="4" max="4" width="17.85546875" style="631" customWidth="1"/>
    <col min="5" max="5" width="15.85546875" style="632" customWidth="1"/>
    <col min="6" max="6" width="14.140625" style="626" bestFit="1" customWidth="1"/>
    <col min="7" max="7" width="15.85546875" style="627" bestFit="1" customWidth="1"/>
    <col min="8" max="8" width="14.85546875" style="628" customWidth="1"/>
    <col min="9" max="9" width="21.85546875" style="629" bestFit="1" customWidth="1"/>
    <col min="10" max="11" width="9.140625" style="567"/>
    <col min="12" max="12" width="10.140625" bestFit="1" customWidth="1"/>
  </cols>
  <sheetData>
    <row r="1" spans="1:13" ht="88.5" customHeight="1" thickBot="1" x14ac:dyDescent="0.3">
      <c r="A1" s="307" t="s">
        <v>369</v>
      </c>
      <c r="B1" s="310" t="s">
        <v>1258</v>
      </c>
      <c r="C1" s="310" t="s">
        <v>1233</v>
      </c>
      <c r="D1" s="404" t="s">
        <v>1598</v>
      </c>
      <c r="E1" s="317" t="s">
        <v>1266</v>
      </c>
      <c r="F1" s="604" t="s">
        <v>1614</v>
      </c>
      <c r="G1" s="562" t="s">
        <v>1615</v>
      </c>
      <c r="H1" s="605" t="s">
        <v>1616</v>
      </c>
      <c r="I1" s="606" t="s">
        <v>1610</v>
      </c>
      <c r="J1" s="602"/>
      <c r="K1" s="603"/>
      <c r="L1" s="565"/>
      <c r="M1" s="565"/>
    </row>
    <row r="2" spans="1:13" ht="15.75" thickTop="1" x14ac:dyDescent="0.25">
      <c r="A2" s="607" t="s">
        <v>1385</v>
      </c>
      <c r="B2" s="608">
        <v>0.85</v>
      </c>
      <c r="C2" s="608">
        <v>0.15000000000000002</v>
      </c>
      <c r="D2" s="609">
        <v>10000</v>
      </c>
      <c r="E2" s="610">
        <v>17487.560000000001</v>
      </c>
      <c r="F2" s="611">
        <v>20573.600000000002</v>
      </c>
      <c r="G2" s="612">
        <v>17487.560000000001</v>
      </c>
      <c r="H2" s="613">
        <v>3086.0400000000009</v>
      </c>
      <c r="I2" s="614">
        <v>6913.9599999999991</v>
      </c>
      <c r="J2" s="581"/>
      <c r="K2" s="582"/>
      <c r="L2" s="402"/>
      <c r="M2" s="565"/>
    </row>
    <row r="3" spans="1:13" s="240" customFormat="1" x14ac:dyDescent="0.25">
      <c r="A3" s="302" t="s">
        <v>371</v>
      </c>
      <c r="B3" s="635">
        <v>0.85</v>
      </c>
      <c r="C3" s="635">
        <f>1-B3</f>
        <v>0.15000000000000002</v>
      </c>
      <c r="D3" s="622">
        <v>43450</v>
      </c>
      <c r="E3" s="615">
        <v>173400</v>
      </c>
      <c r="F3" s="616">
        <v>204000</v>
      </c>
      <c r="G3" s="617">
        <v>173400</v>
      </c>
      <c r="H3" s="618">
        <v>30600.000000000004</v>
      </c>
      <c r="I3" s="619">
        <v>12849.999999999996</v>
      </c>
      <c r="J3" s="581"/>
      <c r="K3" s="582"/>
      <c r="L3" s="402"/>
      <c r="M3" s="565"/>
    </row>
    <row r="4" spans="1:13" s="240" customFormat="1" x14ac:dyDescent="0.25">
      <c r="A4" s="303" t="s">
        <v>372</v>
      </c>
      <c r="B4" s="621">
        <v>0.7</v>
      </c>
      <c r="C4" s="621">
        <f>1-B4</f>
        <v>0.30000000000000004</v>
      </c>
      <c r="D4" s="609">
        <v>12630.3</v>
      </c>
      <c r="E4" s="610">
        <v>420</v>
      </c>
      <c r="F4" s="611">
        <v>600</v>
      </c>
      <c r="G4" s="612">
        <v>420</v>
      </c>
      <c r="H4" s="613">
        <v>180.00000000000003</v>
      </c>
      <c r="I4" s="620">
        <v>12450.3</v>
      </c>
      <c r="J4" s="581"/>
      <c r="K4" s="582"/>
      <c r="L4" s="402"/>
      <c r="M4" s="565"/>
    </row>
    <row r="5" spans="1:13" s="240" customFormat="1" x14ac:dyDescent="0.25">
      <c r="A5" s="302" t="s">
        <v>1386</v>
      </c>
      <c r="B5" s="635">
        <v>0.7</v>
      </c>
      <c r="C5" s="635">
        <v>0.30000000000000004</v>
      </c>
      <c r="D5" s="622">
        <v>7500</v>
      </c>
      <c r="E5" s="615" t="s">
        <v>1342</v>
      </c>
      <c r="F5" s="616" t="s">
        <v>1342</v>
      </c>
      <c r="G5" s="617" t="s">
        <v>1342</v>
      </c>
      <c r="H5" s="618" t="s">
        <v>1342</v>
      </c>
      <c r="I5" s="619" t="s">
        <v>1342</v>
      </c>
      <c r="J5" s="581"/>
      <c r="K5" s="582"/>
      <c r="L5" s="402"/>
      <c r="M5" s="565"/>
    </row>
    <row r="6" spans="1:13" s="240" customFormat="1" x14ac:dyDescent="0.25">
      <c r="A6" s="303" t="s">
        <v>1387</v>
      </c>
      <c r="B6" s="621">
        <v>0.7</v>
      </c>
      <c r="C6" s="621">
        <v>0.30000000000000004</v>
      </c>
      <c r="D6" s="609">
        <v>5000</v>
      </c>
      <c r="E6" s="610" t="s">
        <v>1342</v>
      </c>
      <c r="F6" s="611" t="s">
        <v>1342</v>
      </c>
      <c r="G6" s="612" t="s">
        <v>1342</v>
      </c>
      <c r="H6" s="613" t="s">
        <v>1342</v>
      </c>
      <c r="I6" s="620" t="s">
        <v>1342</v>
      </c>
      <c r="J6" s="581"/>
      <c r="K6" s="582"/>
      <c r="L6" s="402"/>
      <c r="M6" s="565"/>
    </row>
    <row r="7" spans="1:13" s="240" customFormat="1" x14ac:dyDescent="0.25">
      <c r="A7" s="302" t="s">
        <v>374</v>
      </c>
      <c r="B7" s="635">
        <v>0.6</v>
      </c>
      <c r="C7" s="635">
        <f>1-B7</f>
        <v>0.4</v>
      </c>
      <c r="D7" s="622">
        <v>17704.400000000001</v>
      </c>
      <c r="E7" s="615">
        <v>14400</v>
      </c>
      <c r="F7" s="616">
        <v>24000</v>
      </c>
      <c r="G7" s="617">
        <v>14400</v>
      </c>
      <c r="H7" s="618">
        <v>9600</v>
      </c>
      <c r="I7" s="619">
        <v>8104.4000000000015</v>
      </c>
      <c r="J7" s="581"/>
      <c r="K7" s="582"/>
      <c r="L7" s="402"/>
      <c r="M7" s="565"/>
    </row>
    <row r="8" spans="1:13" s="240" customFormat="1" x14ac:dyDescent="0.25">
      <c r="A8" s="303" t="s">
        <v>375</v>
      </c>
      <c r="B8" s="621">
        <v>0.8</v>
      </c>
      <c r="C8" s="621">
        <f>1-B8</f>
        <v>0.19999999999999996</v>
      </c>
      <c r="D8" s="609">
        <v>13570.000000000004</v>
      </c>
      <c r="E8" s="610">
        <v>11200</v>
      </c>
      <c r="F8" s="611">
        <v>14000</v>
      </c>
      <c r="G8" s="612">
        <v>11200</v>
      </c>
      <c r="H8" s="613">
        <v>2799.9999999999995</v>
      </c>
      <c r="I8" s="620">
        <v>10770.000000000004</v>
      </c>
      <c r="J8" s="581"/>
      <c r="K8" s="582"/>
      <c r="L8" s="402"/>
      <c r="M8" s="565"/>
    </row>
    <row r="9" spans="1:13" s="240" customFormat="1" x14ac:dyDescent="0.25">
      <c r="A9" s="302" t="s">
        <v>1388</v>
      </c>
      <c r="B9" s="635">
        <v>0.6</v>
      </c>
      <c r="C9" s="635">
        <v>0.4</v>
      </c>
      <c r="D9" s="622">
        <v>9338</v>
      </c>
      <c r="E9" s="615">
        <v>9582.23</v>
      </c>
      <c r="F9" s="616">
        <v>15970.383333333333</v>
      </c>
      <c r="G9" s="617">
        <v>9582.23</v>
      </c>
      <c r="H9" s="618">
        <v>6388.1533333333336</v>
      </c>
      <c r="I9" s="619">
        <v>2949.8466666666664</v>
      </c>
      <c r="J9" s="581"/>
      <c r="K9" s="582"/>
      <c r="L9" s="402"/>
      <c r="M9" s="565"/>
    </row>
    <row r="10" spans="1:13" s="240" customFormat="1" x14ac:dyDescent="0.25">
      <c r="A10" s="303" t="s">
        <v>1365</v>
      </c>
      <c r="B10" s="621">
        <v>0.8</v>
      </c>
      <c r="C10" s="621">
        <v>0.19999999999999996</v>
      </c>
      <c r="D10" s="609">
        <v>5000</v>
      </c>
      <c r="E10" s="610">
        <v>9582.23</v>
      </c>
      <c r="F10" s="611">
        <v>11977.787499999999</v>
      </c>
      <c r="G10" s="612">
        <v>9582.23</v>
      </c>
      <c r="H10" s="613">
        <v>2395.557499999999</v>
      </c>
      <c r="I10" s="620">
        <v>2604.442500000001</v>
      </c>
      <c r="J10" s="581"/>
      <c r="K10" s="582"/>
      <c r="L10" s="402"/>
      <c r="M10" s="565"/>
    </row>
    <row r="11" spans="1:13" s="240" customFormat="1" x14ac:dyDescent="0.25">
      <c r="A11" s="302" t="s">
        <v>376</v>
      </c>
      <c r="B11" s="635">
        <v>0.7</v>
      </c>
      <c r="C11" s="635">
        <f>1-B11</f>
        <v>0.30000000000000004</v>
      </c>
      <c r="D11" s="622">
        <v>30000</v>
      </c>
      <c r="E11" s="615">
        <v>490</v>
      </c>
      <c r="F11" s="616">
        <v>700</v>
      </c>
      <c r="G11" s="617">
        <v>489.99999999999994</v>
      </c>
      <c r="H11" s="618">
        <v>210.00000000000003</v>
      </c>
      <c r="I11" s="619">
        <v>29790</v>
      </c>
      <c r="J11" s="581"/>
      <c r="K11" s="582"/>
      <c r="L11" s="402"/>
      <c r="M11" s="565"/>
    </row>
    <row r="12" spans="1:13" s="240" customFormat="1" x14ac:dyDescent="0.25">
      <c r="A12" s="303" t="s">
        <v>1389</v>
      </c>
      <c r="B12" s="621">
        <v>0.7</v>
      </c>
      <c r="C12" s="621">
        <v>0.30000000000000004</v>
      </c>
      <c r="D12" s="609">
        <v>7500</v>
      </c>
      <c r="E12" s="610">
        <v>9582.23</v>
      </c>
      <c r="F12" s="611">
        <v>13688.9</v>
      </c>
      <c r="G12" s="612">
        <v>9582.23</v>
      </c>
      <c r="H12" s="613">
        <v>4106.67</v>
      </c>
      <c r="I12" s="620">
        <v>3393.33</v>
      </c>
      <c r="J12" s="581"/>
      <c r="K12" s="582"/>
      <c r="L12" s="402"/>
      <c r="M12" s="565"/>
    </row>
    <row r="13" spans="1:13" s="240" customFormat="1" x14ac:dyDescent="0.25">
      <c r="A13" s="302" t="s">
        <v>1390</v>
      </c>
      <c r="B13" s="635">
        <v>0.8</v>
      </c>
      <c r="C13" s="635">
        <v>0.19999999999999996</v>
      </c>
      <c r="D13" s="622">
        <v>10000</v>
      </c>
      <c r="E13" s="615" t="s">
        <v>1342</v>
      </c>
      <c r="F13" s="616" t="s">
        <v>1342</v>
      </c>
      <c r="G13" s="617" t="s">
        <v>1342</v>
      </c>
      <c r="H13" s="618" t="s">
        <v>1342</v>
      </c>
      <c r="I13" s="619" t="s">
        <v>1342</v>
      </c>
      <c r="J13" s="581"/>
      <c r="K13" s="582"/>
      <c r="L13" s="402"/>
      <c r="M13" s="565"/>
    </row>
    <row r="14" spans="1:13" s="240" customFormat="1" x14ac:dyDescent="0.25">
      <c r="A14" s="303" t="s">
        <v>379</v>
      </c>
      <c r="B14" s="621">
        <v>0.8</v>
      </c>
      <c r="C14" s="621">
        <f>1-B14</f>
        <v>0.19999999999999996</v>
      </c>
      <c r="D14" s="609">
        <v>17578.600000000006</v>
      </c>
      <c r="E14" s="610">
        <v>5600</v>
      </c>
      <c r="F14" s="611">
        <v>7000</v>
      </c>
      <c r="G14" s="612">
        <v>5600</v>
      </c>
      <c r="H14" s="613">
        <v>1399.9999999999998</v>
      </c>
      <c r="I14" s="620">
        <v>16178.600000000006</v>
      </c>
      <c r="J14" s="581"/>
      <c r="K14" s="582"/>
      <c r="L14" s="402"/>
      <c r="M14" s="565"/>
    </row>
    <row r="15" spans="1:13" s="240" customFormat="1" x14ac:dyDescent="0.25">
      <c r="A15" s="302" t="s">
        <v>1391</v>
      </c>
      <c r="B15" s="635">
        <v>0.6</v>
      </c>
      <c r="C15" s="635">
        <v>0.4</v>
      </c>
      <c r="D15" s="622">
        <v>5000</v>
      </c>
      <c r="E15" s="615">
        <v>9582.23</v>
      </c>
      <c r="F15" s="616">
        <v>12500</v>
      </c>
      <c r="G15" s="617">
        <v>7500</v>
      </c>
      <c r="H15" s="618">
        <v>5000</v>
      </c>
      <c r="I15" s="619">
        <v>0</v>
      </c>
      <c r="J15" s="581"/>
      <c r="K15" s="581"/>
      <c r="L15" s="402"/>
      <c r="M15" s="565"/>
    </row>
    <row r="16" spans="1:13" s="240" customFormat="1" x14ac:dyDescent="0.25">
      <c r="A16" s="303" t="s">
        <v>381</v>
      </c>
      <c r="B16" s="621">
        <v>0.8</v>
      </c>
      <c r="C16" s="621">
        <f>1-B16</f>
        <v>0.19999999999999996</v>
      </c>
      <c r="D16" s="609">
        <v>24686.800000000003</v>
      </c>
      <c r="E16" s="610">
        <v>0</v>
      </c>
      <c r="F16" s="611">
        <v>0</v>
      </c>
      <c r="G16" s="612">
        <v>0</v>
      </c>
      <c r="H16" s="613">
        <v>0</v>
      </c>
      <c r="I16" s="620">
        <v>24686.800000000003</v>
      </c>
      <c r="J16" s="581"/>
      <c r="K16" s="582"/>
      <c r="L16" s="402"/>
      <c r="M16" s="565"/>
    </row>
    <row r="17" spans="1:13" s="240" customFormat="1" x14ac:dyDescent="0.25">
      <c r="A17" s="302" t="s">
        <v>382</v>
      </c>
      <c r="B17" s="635">
        <v>0.6</v>
      </c>
      <c r="C17" s="635">
        <f>1-B17</f>
        <v>0.4</v>
      </c>
      <c r="D17" s="622">
        <v>2452.7999999999993</v>
      </c>
      <c r="E17" s="615">
        <v>3000</v>
      </c>
      <c r="F17" s="616">
        <v>5000</v>
      </c>
      <c r="G17" s="617">
        <v>3000</v>
      </c>
      <c r="H17" s="618">
        <v>2000</v>
      </c>
      <c r="I17" s="619">
        <v>452.79999999999927</v>
      </c>
      <c r="J17" s="581"/>
      <c r="K17" s="582"/>
      <c r="L17" s="402"/>
      <c r="M17" s="565"/>
    </row>
    <row r="18" spans="1:13" s="240" customFormat="1" x14ac:dyDescent="0.25">
      <c r="A18" s="303" t="s">
        <v>1581</v>
      </c>
      <c r="B18" s="621">
        <v>0.6</v>
      </c>
      <c r="C18" s="621">
        <v>0.4</v>
      </c>
      <c r="D18" s="609">
        <v>5000</v>
      </c>
      <c r="E18" s="610" t="s">
        <v>1342</v>
      </c>
      <c r="F18" s="611" t="s">
        <v>1342</v>
      </c>
      <c r="G18" s="612" t="s">
        <v>1342</v>
      </c>
      <c r="H18" s="613" t="s">
        <v>1342</v>
      </c>
      <c r="I18" s="620" t="s">
        <v>1342</v>
      </c>
      <c r="J18" s="581"/>
      <c r="K18" s="582"/>
      <c r="L18" s="402"/>
      <c r="M18" s="565"/>
    </row>
    <row r="19" spans="1:13" s="240" customFormat="1" x14ac:dyDescent="0.25">
      <c r="A19" s="302" t="s">
        <v>1392</v>
      </c>
      <c r="B19" s="635">
        <v>0.7</v>
      </c>
      <c r="C19" s="635">
        <v>0.30000000000000004</v>
      </c>
      <c r="D19" s="622">
        <v>7500</v>
      </c>
      <c r="E19" s="615" t="s">
        <v>1342</v>
      </c>
      <c r="F19" s="616" t="s">
        <v>1342</v>
      </c>
      <c r="G19" s="617" t="s">
        <v>1342</v>
      </c>
      <c r="H19" s="618" t="s">
        <v>1342</v>
      </c>
      <c r="I19" s="619" t="s">
        <v>1342</v>
      </c>
      <c r="J19" s="581"/>
      <c r="K19" s="582"/>
      <c r="L19" s="402"/>
      <c r="M19" s="565"/>
    </row>
    <row r="20" spans="1:13" s="240" customFormat="1" x14ac:dyDescent="0.25">
      <c r="A20" s="303" t="s">
        <v>1393</v>
      </c>
      <c r="B20" s="621">
        <v>0.8</v>
      </c>
      <c r="C20" s="621">
        <v>0.19999999999999996</v>
      </c>
      <c r="D20" s="609">
        <v>5000</v>
      </c>
      <c r="E20" s="610" t="s">
        <v>1342</v>
      </c>
      <c r="F20" s="611" t="s">
        <v>1342</v>
      </c>
      <c r="G20" s="612" t="s">
        <v>1342</v>
      </c>
      <c r="H20" s="613" t="s">
        <v>1342</v>
      </c>
      <c r="I20" s="620" t="s">
        <v>1342</v>
      </c>
      <c r="J20" s="581"/>
      <c r="K20" s="582"/>
      <c r="L20" s="402"/>
      <c r="M20" s="565"/>
    </row>
    <row r="21" spans="1:13" s="240" customFormat="1" x14ac:dyDescent="0.25">
      <c r="A21" s="302" t="s">
        <v>1366</v>
      </c>
      <c r="B21" s="635">
        <v>0.6</v>
      </c>
      <c r="C21" s="635">
        <v>0.4</v>
      </c>
      <c r="D21" s="622">
        <v>5000</v>
      </c>
      <c r="E21" s="615">
        <v>9582.23</v>
      </c>
      <c r="F21" s="616">
        <v>12500</v>
      </c>
      <c r="G21" s="617">
        <v>7500</v>
      </c>
      <c r="H21" s="618">
        <v>5000</v>
      </c>
      <c r="I21" s="619">
        <v>0</v>
      </c>
      <c r="J21" s="581"/>
      <c r="K21" s="582"/>
      <c r="L21" s="402"/>
      <c r="M21" s="565"/>
    </row>
    <row r="22" spans="1:13" s="240" customFormat="1" x14ac:dyDescent="0.25">
      <c r="A22" s="303" t="s">
        <v>1394</v>
      </c>
      <c r="B22" s="621">
        <v>0.8</v>
      </c>
      <c r="C22" s="621">
        <v>0.19999999999999996</v>
      </c>
      <c r="D22" s="609">
        <v>7500</v>
      </c>
      <c r="E22" s="610">
        <v>9582.23</v>
      </c>
      <c r="F22" s="611">
        <v>11977.787499999999</v>
      </c>
      <c r="G22" s="612">
        <v>9582.23</v>
      </c>
      <c r="H22" s="613">
        <v>2395.557499999999</v>
      </c>
      <c r="I22" s="620">
        <v>5104.442500000001</v>
      </c>
      <c r="J22" s="581"/>
      <c r="K22" s="582"/>
      <c r="L22" s="402"/>
      <c r="M22" s="565"/>
    </row>
    <row r="23" spans="1:13" s="240" customFormat="1" x14ac:dyDescent="0.25">
      <c r="A23" s="302" t="s">
        <v>386</v>
      </c>
      <c r="B23" s="635">
        <v>0.7</v>
      </c>
      <c r="C23" s="635">
        <f>1-B23</f>
        <v>0.30000000000000004</v>
      </c>
      <c r="D23" s="622">
        <v>1174.5999999999985</v>
      </c>
      <c r="E23" s="615">
        <v>14000</v>
      </c>
      <c r="F23" s="616">
        <v>3916.6666666666661</v>
      </c>
      <c r="G23" s="617">
        <v>2741.6666666666661</v>
      </c>
      <c r="H23" s="618">
        <v>1175</v>
      </c>
      <c r="I23" s="619">
        <v>-0.40000000000145519</v>
      </c>
      <c r="J23" s="581"/>
      <c r="K23" s="582"/>
      <c r="L23" s="402"/>
      <c r="M23" s="565"/>
    </row>
    <row r="24" spans="1:13" s="240" customFormat="1" x14ac:dyDescent="0.25">
      <c r="A24" s="303" t="s">
        <v>1395</v>
      </c>
      <c r="B24" s="621">
        <v>0.5</v>
      </c>
      <c r="C24" s="621">
        <v>0.5</v>
      </c>
      <c r="D24" s="609">
        <v>7500</v>
      </c>
      <c r="E24" s="610">
        <v>9582.23</v>
      </c>
      <c r="F24" s="611">
        <v>15000</v>
      </c>
      <c r="G24" s="612">
        <v>7500</v>
      </c>
      <c r="H24" s="613">
        <v>7500</v>
      </c>
      <c r="I24" s="620">
        <v>0</v>
      </c>
      <c r="J24" s="581"/>
      <c r="K24" s="582"/>
      <c r="L24" s="402"/>
      <c r="M24" s="565"/>
    </row>
    <row r="25" spans="1:13" s="240" customFormat="1" x14ac:dyDescent="0.25">
      <c r="A25" s="302" t="s">
        <v>388</v>
      </c>
      <c r="B25" s="635">
        <v>0.8</v>
      </c>
      <c r="C25" s="635">
        <f>1-B25</f>
        <v>0.19999999999999996</v>
      </c>
      <c r="D25" s="622">
        <v>27826.400000000005</v>
      </c>
      <c r="E25" s="615">
        <v>16800</v>
      </c>
      <c r="F25" s="616">
        <v>21000</v>
      </c>
      <c r="G25" s="617">
        <v>16800</v>
      </c>
      <c r="H25" s="618">
        <v>4199.9999999999991</v>
      </c>
      <c r="I25" s="619">
        <v>23626.400000000005</v>
      </c>
      <c r="J25" s="581"/>
      <c r="K25" s="582"/>
      <c r="L25" s="402"/>
      <c r="M25" s="565"/>
    </row>
    <row r="26" spans="1:13" s="240" customFormat="1" x14ac:dyDescent="0.25">
      <c r="A26" s="303" t="s">
        <v>389</v>
      </c>
      <c r="B26" s="621">
        <v>0.85</v>
      </c>
      <c r="C26" s="621">
        <f>1-B26</f>
        <v>0.15000000000000002</v>
      </c>
      <c r="D26" s="609">
        <v>30000</v>
      </c>
      <c r="E26" s="610">
        <v>45900</v>
      </c>
      <c r="F26" s="611">
        <v>54000</v>
      </c>
      <c r="G26" s="612">
        <v>45900</v>
      </c>
      <c r="H26" s="613">
        <v>8100.0000000000009</v>
      </c>
      <c r="I26" s="620">
        <v>21900</v>
      </c>
      <c r="J26" s="581"/>
      <c r="K26" s="582"/>
      <c r="L26" s="402"/>
      <c r="M26" s="565"/>
    </row>
    <row r="27" spans="1:13" s="240" customFormat="1" x14ac:dyDescent="0.25">
      <c r="A27" s="302" t="s">
        <v>1396</v>
      </c>
      <c r="B27" s="635">
        <v>0.85</v>
      </c>
      <c r="C27" s="635">
        <v>0.15000000000000002</v>
      </c>
      <c r="D27" s="622">
        <v>7500</v>
      </c>
      <c r="E27" s="615">
        <v>9582.23</v>
      </c>
      <c r="F27" s="616">
        <v>11273.211764705882</v>
      </c>
      <c r="G27" s="617">
        <v>9582.23</v>
      </c>
      <c r="H27" s="618">
        <v>1690.9817647058826</v>
      </c>
      <c r="I27" s="619">
        <v>5809.0182352941174</v>
      </c>
      <c r="J27" s="581"/>
      <c r="K27" s="582"/>
      <c r="L27" s="402"/>
      <c r="M27" s="565"/>
    </row>
    <row r="28" spans="1:13" s="240" customFormat="1" x14ac:dyDescent="0.25">
      <c r="A28" s="303" t="s">
        <v>390</v>
      </c>
      <c r="B28" s="621">
        <v>0.8</v>
      </c>
      <c r="C28" s="621">
        <f>1-B28</f>
        <v>0.19999999999999996</v>
      </c>
      <c r="D28" s="609">
        <v>166.00000000000364</v>
      </c>
      <c r="E28" s="610">
        <v>2720</v>
      </c>
      <c r="F28" s="611">
        <v>830.00000000000023</v>
      </c>
      <c r="G28" s="612">
        <v>664.00000000000023</v>
      </c>
      <c r="H28" s="613">
        <v>166</v>
      </c>
      <c r="I28" s="620">
        <v>3.637978807091713E-12</v>
      </c>
      <c r="J28" s="581"/>
      <c r="K28" s="582"/>
      <c r="L28" s="402"/>
      <c r="M28" s="565"/>
    </row>
    <row r="29" spans="1:13" s="240" customFormat="1" x14ac:dyDescent="0.25">
      <c r="A29" s="302" t="s">
        <v>1397</v>
      </c>
      <c r="B29" s="635">
        <v>0.6</v>
      </c>
      <c r="C29" s="635">
        <v>0.4</v>
      </c>
      <c r="D29" s="622">
        <v>9152</v>
      </c>
      <c r="E29" s="615">
        <v>11958.62</v>
      </c>
      <c r="F29" s="616">
        <v>19931.033333333336</v>
      </c>
      <c r="G29" s="617">
        <v>11958.62</v>
      </c>
      <c r="H29" s="618">
        <v>7972.4133333333348</v>
      </c>
      <c r="I29" s="619">
        <v>1179.5866666666652</v>
      </c>
      <c r="J29" s="581"/>
      <c r="K29" s="582"/>
      <c r="L29" s="402"/>
      <c r="M29" s="565"/>
    </row>
    <row r="30" spans="1:13" s="240" customFormat="1" x14ac:dyDescent="0.25">
      <c r="A30" s="303" t="s">
        <v>391</v>
      </c>
      <c r="B30" s="621">
        <v>0.6</v>
      </c>
      <c r="C30" s="621">
        <f>1-B30</f>
        <v>0.4</v>
      </c>
      <c r="D30" s="609">
        <v>6480</v>
      </c>
      <c r="E30" s="610">
        <v>74400</v>
      </c>
      <c r="F30" s="611">
        <v>16200</v>
      </c>
      <c r="G30" s="612">
        <v>9720</v>
      </c>
      <c r="H30" s="613">
        <v>6480</v>
      </c>
      <c r="I30" s="620">
        <v>0</v>
      </c>
      <c r="J30" s="581"/>
      <c r="K30" s="582"/>
      <c r="L30" s="402"/>
      <c r="M30" s="565"/>
    </row>
    <row r="31" spans="1:13" s="240" customFormat="1" x14ac:dyDescent="0.25">
      <c r="A31" s="302" t="s">
        <v>1398</v>
      </c>
      <c r="B31" s="635">
        <v>0.6</v>
      </c>
      <c r="C31" s="635">
        <v>0.4</v>
      </c>
      <c r="D31" s="622">
        <v>7500</v>
      </c>
      <c r="E31" s="615">
        <v>11019.56</v>
      </c>
      <c r="F31" s="616">
        <v>18365.933333333334</v>
      </c>
      <c r="G31" s="617">
        <v>11019.56</v>
      </c>
      <c r="H31" s="618">
        <v>7346.3733333333339</v>
      </c>
      <c r="I31" s="619">
        <v>153.6266666666661</v>
      </c>
      <c r="J31" s="581"/>
      <c r="K31" s="582"/>
      <c r="L31" s="402"/>
      <c r="M31" s="565"/>
    </row>
    <row r="32" spans="1:13" s="240" customFormat="1" x14ac:dyDescent="0.25">
      <c r="A32" s="303" t="s">
        <v>392</v>
      </c>
      <c r="B32" s="621">
        <v>0.6</v>
      </c>
      <c r="C32" s="621">
        <f>1-B32</f>
        <v>0.4</v>
      </c>
      <c r="D32" s="609">
        <v>25120.799999999999</v>
      </c>
      <c r="E32" s="610">
        <v>2640</v>
      </c>
      <c r="F32" s="611">
        <v>4400</v>
      </c>
      <c r="G32" s="612">
        <v>2640</v>
      </c>
      <c r="H32" s="613">
        <v>1760</v>
      </c>
      <c r="I32" s="620">
        <v>23360.799999999999</v>
      </c>
      <c r="J32" s="581"/>
      <c r="K32" s="582"/>
      <c r="L32" s="402"/>
      <c r="M32" s="565"/>
    </row>
    <row r="33" spans="1:13" s="240" customFormat="1" x14ac:dyDescent="0.25">
      <c r="A33" s="302" t="s">
        <v>1399</v>
      </c>
      <c r="B33" s="635">
        <v>0.85</v>
      </c>
      <c r="C33" s="635">
        <v>0.15000000000000002</v>
      </c>
      <c r="D33" s="622">
        <v>7500</v>
      </c>
      <c r="E33" s="615">
        <v>9582.23</v>
      </c>
      <c r="F33" s="616">
        <v>11273.211764705882</v>
      </c>
      <c r="G33" s="617">
        <v>9582.23</v>
      </c>
      <c r="H33" s="618">
        <v>1690.9817647058826</v>
      </c>
      <c r="I33" s="619">
        <v>5809.0182352941174</v>
      </c>
      <c r="J33" s="581"/>
      <c r="K33" s="582"/>
      <c r="L33" s="402"/>
      <c r="M33" s="565"/>
    </row>
    <row r="34" spans="1:13" s="240" customFormat="1" x14ac:dyDescent="0.25">
      <c r="A34" s="303" t="s">
        <v>393</v>
      </c>
      <c r="B34" s="621">
        <v>0.6</v>
      </c>
      <c r="C34" s="621">
        <f>1-B34</f>
        <v>0.4</v>
      </c>
      <c r="D34" s="609">
        <v>24419.200000000001</v>
      </c>
      <c r="E34" s="610">
        <v>7800</v>
      </c>
      <c r="F34" s="611">
        <v>13000</v>
      </c>
      <c r="G34" s="612">
        <v>7800</v>
      </c>
      <c r="H34" s="613">
        <v>5200</v>
      </c>
      <c r="I34" s="620">
        <v>19219.2</v>
      </c>
      <c r="J34" s="581"/>
      <c r="K34" s="582"/>
      <c r="L34" s="402"/>
      <c r="M34" s="565"/>
    </row>
    <row r="35" spans="1:13" s="240" customFormat="1" x14ac:dyDescent="0.25">
      <c r="A35" s="302" t="s">
        <v>1400</v>
      </c>
      <c r="B35" s="635">
        <v>0.6</v>
      </c>
      <c r="C35" s="635">
        <v>0.4</v>
      </c>
      <c r="D35" s="622">
        <v>5000</v>
      </c>
      <c r="E35" s="615">
        <v>9582.23</v>
      </c>
      <c r="F35" s="616">
        <v>12500</v>
      </c>
      <c r="G35" s="617">
        <v>7500</v>
      </c>
      <c r="H35" s="618">
        <v>5000</v>
      </c>
      <c r="I35" s="619">
        <v>0</v>
      </c>
      <c r="J35" s="581"/>
      <c r="K35" s="582"/>
      <c r="L35" s="402"/>
      <c r="M35" s="565"/>
    </row>
    <row r="36" spans="1:13" s="240" customFormat="1" x14ac:dyDescent="0.25">
      <c r="A36" s="303" t="s">
        <v>394</v>
      </c>
      <c r="B36" s="621">
        <v>0.7</v>
      </c>
      <c r="C36" s="621">
        <f>1-B36</f>
        <v>0.30000000000000004</v>
      </c>
      <c r="D36" s="609">
        <v>41223</v>
      </c>
      <c r="E36" s="610">
        <v>69300</v>
      </c>
      <c r="F36" s="611">
        <v>99000</v>
      </c>
      <c r="G36" s="612">
        <v>69300</v>
      </c>
      <c r="H36" s="613">
        <v>29700.000000000004</v>
      </c>
      <c r="I36" s="620">
        <v>11522.999999999996</v>
      </c>
      <c r="J36" s="581"/>
      <c r="K36" s="582"/>
      <c r="L36" s="402"/>
      <c r="M36" s="565"/>
    </row>
    <row r="37" spans="1:13" s="240" customFormat="1" x14ac:dyDescent="0.25">
      <c r="A37" s="302" t="s">
        <v>395</v>
      </c>
      <c r="B37" s="635">
        <v>0.7</v>
      </c>
      <c r="C37" s="635">
        <f>1-B37</f>
        <v>0.30000000000000004</v>
      </c>
      <c r="D37" s="622">
        <v>6138.8999999999978</v>
      </c>
      <c r="E37" s="615">
        <v>16800</v>
      </c>
      <c r="F37" s="616">
        <v>20463.333333333332</v>
      </c>
      <c r="G37" s="617">
        <v>14324.333333333332</v>
      </c>
      <c r="H37" s="618">
        <v>6139</v>
      </c>
      <c r="I37" s="619">
        <v>-0.10000000000218279</v>
      </c>
      <c r="J37" s="581"/>
      <c r="K37" s="582"/>
      <c r="L37" s="402"/>
      <c r="M37" s="565"/>
    </row>
    <row r="38" spans="1:13" s="240" customFormat="1" x14ac:dyDescent="0.25">
      <c r="A38" s="303" t="s">
        <v>1367</v>
      </c>
      <c r="B38" s="621">
        <v>0.7</v>
      </c>
      <c r="C38" s="621">
        <v>0.30000000000000004</v>
      </c>
      <c r="D38" s="609">
        <v>5000</v>
      </c>
      <c r="E38" s="610" t="s">
        <v>1342</v>
      </c>
      <c r="F38" s="611" t="s">
        <v>1342</v>
      </c>
      <c r="G38" s="612" t="s">
        <v>1342</v>
      </c>
      <c r="H38" s="613" t="s">
        <v>1342</v>
      </c>
      <c r="I38" s="620" t="s">
        <v>1342</v>
      </c>
      <c r="J38" s="581"/>
      <c r="K38" s="582"/>
      <c r="L38" s="402"/>
      <c r="M38" s="565"/>
    </row>
    <row r="39" spans="1:13" s="240" customFormat="1" x14ac:dyDescent="0.25">
      <c r="A39" s="302" t="s">
        <v>1401</v>
      </c>
      <c r="B39" s="635">
        <v>0.6</v>
      </c>
      <c r="C39" s="635">
        <v>0.4</v>
      </c>
      <c r="D39" s="622">
        <v>10000</v>
      </c>
      <c r="E39" s="615">
        <v>13534.89</v>
      </c>
      <c r="F39" s="616">
        <v>22558.15</v>
      </c>
      <c r="G39" s="617">
        <v>13534.890000000001</v>
      </c>
      <c r="H39" s="618">
        <v>9023.26</v>
      </c>
      <c r="I39" s="619">
        <v>976.73999999999978</v>
      </c>
      <c r="J39" s="581"/>
      <c r="K39" s="582"/>
      <c r="L39" s="402"/>
      <c r="M39" s="565"/>
    </row>
    <row r="40" spans="1:13" s="240" customFormat="1" x14ac:dyDescent="0.25">
      <c r="A40" s="303" t="s">
        <v>397</v>
      </c>
      <c r="B40" s="621">
        <v>0.7</v>
      </c>
      <c r="C40" s="621">
        <f>1-B40</f>
        <v>0.30000000000000004</v>
      </c>
      <c r="D40" s="609">
        <v>11992.199999999997</v>
      </c>
      <c r="E40" s="610">
        <v>0</v>
      </c>
      <c r="F40" s="611">
        <v>0</v>
      </c>
      <c r="G40" s="612">
        <v>0</v>
      </c>
      <c r="H40" s="613">
        <v>0</v>
      </c>
      <c r="I40" s="620">
        <v>11992.199999999997</v>
      </c>
      <c r="J40" s="581"/>
      <c r="K40" s="582"/>
      <c r="L40" s="402"/>
      <c r="M40" s="565"/>
    </row>
    <row r="41" spans="1:13" s="240" customFormat="1" x14ac:dyDescent="0.25">
      <c r="A41" s="302" t="s">
        <v>398</v>
      </c>
      <c r="B41" s="635">
        <v>0.7</v>
      </c>
      <c r="C41" s="635">
        <f>1-B41</f>
        <v>0.30000000000000004</v>
      </c>
      <c r="D41" s="622">
        <v>2727.2999999999956</v>
      </c>
      <c r="E41" s="615">
        <v>45500</v>
      </c>
      <c r="F41" s="616">
        <v>9089.9999999999982</v>
      </c>
      <c r="G41" s="617">
        <v>6362.9999999999982</v>
      </c>
      <c r="H41" s="618">
        <v>2727</v>
      </c>
      <c r="I41" s="619">
        <v>0.29999999999563443</v>
      </c>
      <c r="J41" s="581"/>
      <c r="K41" s="582"/>
      <c r="L41" s="402"/>
      <c r="M41" s="565"/>
    </row>
    <row r="42" spans="1:13" s="240" customFormat="1" x14ac:dyDescent="0.25">
      <c r="A42" s="303" t="s">
        <v>1402</v>
      </c>
      <c r="B42" s="621">
        <v>0.7</v>
      </c>
      <c r="C42" s="621">
        <v>0.30000000000000004</v>
      </c>
      <c r="D42" s="609">
        <v>7198</v>
      </c>
      <c r="E42" s="610">
        <v>9582.23</v>
      </c>
      <c r="F42" s="611">
        <v>13688.9</v>
      </c>
      <c r="G42" s="612">
        <v>9582.23</v>
      </c>
      <c r="H42" s="613">
        <v>4106.67</v>
      </c>
      <c r="I42" s="620">
        <v>3091.33</v>
      </c>
      <c r="J42" s="581"/>
      <c r="K42" s="582"/>
      <c r="L42" s="402"/>
      <c r="M42" s="565"/>
    </row>
    <row r="43" spans="1:13" s="240" customFormat="1" x14ac:dyDescent="0.25">
      <c r="A43" s="302" t="s">
        <v>399</v>
      </c>
      <c r="B43" s="635">
        <v>0.7</v>
      </c>
      <c r="C43" s="635">
        <f>1-B43</f>
        <v>0.30000000000000004</v>
      </c>
      <c r="D43" s="622">
        <v>6415.8999999999978</v>
      </c>
      <c r="E43" s="615">
        <v>22400</v>
      </c>
      <c r="F43" s="616">
        <v>21386.666666666664</v>
      </c>
      <c r="G43" s="617">
        <v>14970.666666666664</v>
      </c>
      <c r="H43" s="618">
        <v>6416</v>
      </c>
      <c r="I43" s="619">
        <v>-0.10000000000218279</v>
      </c>
      <c r="J43" s="581"/>
      <c r="K43" s="582"/>
      <c r="L43" s="402"/>
      <c r="M43" s="565"/>
    </row>
    <row r="44" spans="1:13" s="240" customFormat="1" x14ac:dyDescent="0.25">
      <c r="A44" s="303" t="s">
        <v>1403</v>
      </c>
      <c r="B44" s="621">
        <v>0.6</v>
      </c>
      <c r="C44" s="621">
        <v>0.4</v>
      </c>
      <c r="D44" s="609">
        <v>5000</v>
      </c>
      <c r="E44" s="610">
        <v>9582.23</v>
      </c>
      <c r="F44" s="611">
        <v>12500</v>
      </c>
      <c r="G44" s="612">
        <v>7500</v>
      </c>
      <c r="H44" s="613">
        <v>5000</v>
      </c>
      <c r="I44" s="620">
        <v>0</v>
      </c>
      <c r="J44" s="581"/>
      <c r="K44" s="582"/>
      <c r="L44" s="402"/>
      <c r="M44" s="565"/>
    </row>
    <row r="45" spans="1:13" s="240" customFormat="1" x14ac:dyDescent="0.25">
      <c r="A45" s="302" t="s">
        <v>400</v>
      </c>
      <c r="B45" s="635">
        <v>0.6</v>
      </c>
      <c r="C45" s="635">
        <f>1-B45</f>
        <v>0.4</v>
      </c>
      <c r="D45" s="622">
        <v>760.39999999999418</v>
      </c>
      <c r="E45" s="615">
        <v>0</v>
      </c>
      <c r="F45" s="616">
        <v>0</v>
      </c>
      <c r="G45" s="617">
        <v>0</v>
      </c>
      <c r="H45" s="618">
        <v>0</v>
      </c>
      <c r="I45" s="619">
        <v>760.39999999999418</v>
      </c>
      <c r="J45" s="581"/>
      <c r="K45" s="582"/>
      <c r="L45" s="402"/>
      <c r="M45" s="565"/>
    </row>
    <row r="46" spans="1:13" s="240" customFormat="1" x14ac:dyDescent="0.25">
      <c r="A46" s="303" t="s">
        <v>1404</v>
      </c>
      <c r="B46" s="621">
        <v>0.7</v>
      </c>
      <c r="C46" s="621">
        <v>0.30000000000000004</v>
      </c>
      <c r="D46" s="609">
        <v>5000</v>
      </c>
      <c r="E46" s="610">
        <v>9582.23</v>
      </c>
      <c r="F46" s="611">
        <v>13688.9</v>
      </c>
      <c r="G46" s="612">
        <v>9582.23</v>
      </c>
      <c r="H46" s="613">
        <v>4106.67</v>
      </c>
      <c r="I46" s="620">
        <v>893.32999999999993</v>
      </c>
      <c r="J46" s="581"/>
      <c r="K46" s="582"/>
      <c r="L46" s="402"/>
      <c r="M46" s="565"/>
    </row>
    <row r="47" spans="1:13" s="240" customFormat="1" x14ac:dyDescent="0.25">
      <c r="A47" s="302" t="s">
        <v>1353</v>
      </c>
      <c r="B47" s="635">
        <v>0.6</v>
      </c>
      <c r="C47" s="635">
        <v>0.4</v>
      </c>
      <c r="D47" s="622">
        <v>5000</v>
      </c>
      <c r="E47" s="615">
        <v>9582.23</v>
      </c>
      <c r="F47" s="616">
        <v>12500</v>
      </c>
      <c r="G47" s="617">
        <v>7500</v>
      </c>
      <c r="H47" s="618">
        <v>5000</v>
      </c>
      <c r="I47" s="619">
        <v>0</v>
      </c>
      <c r="J47" s="581"/>
      <c r="K47" s="582"/>
      <c r="L47" s="402"/>
      <c r="M47" s="565"/>
    </row>
    <row r="48" spans="1:13" s="240" customFormat="1" x14ac:dyDescent="0.25">
      <c r="A48" s="303" t="s">
        <v>402</v>
      </c>
      <c r="B48" s="621">
        <v>0.8</v>
      </c>
      <c r="C48" s="621">
        <f>1-B48</f>
        <v>0.19999999999999996</v>
      </c>
      <c r="D48" s="609">
        <v>710</v>
      </c>
      <c r="E48" s="610">
        <v>8800</v>
      </c>
      <c r="F48" s="611">
        <v>3550.0000000000009</v>
      </c>
      <c r="G48" s="612">
        <v>2840.0000000000009</v>
      </c>
      <c r="H48" s="613">
        <v>710</v>
      </c>
      <c r="I48" s="620">
        <v>0</v>
      </c>
      <c r="J48" s="581"/>
      <c r="K48" s="582"/>
      <c r="L48" s="402"/>
      <c r="M48" s="565"/>
    </row>
    <row r="49" spans="1:13" s="240" customFormat="1" x14ac:dyDescent="0.25">
      <c r="A49" s="302" t="s">
        <v>1405</v>
      </c>
      <c r="B49" s="635">
        <v>0.7</v>
      </c>
      <c r="C49" s="635">
        <v>0.30000000000000004</v>
      </c>
      <c r="D49" s="622">
        <v>5000</v>
      </c>
      <c r="E49" s="615">
        <v>9582.23</v>
      </c>
      <c r="F49" s="616">
        <v>13688.9</v>
      </c>
      <c r="G49" s="617">
        <v>9582.23</v>
      </c>
      <c r="H49" s="618">
        <v>4106.67</v>
      </c>
      <c r="I49" s="619">
        <v>893.32999999999993</v>
      </c>
      <c r="J49" s="581"/>
      <c r="K49" s="582"/>
      <c r="L49" s="402"/>
      <c r="M49" s="565"/>
    </row>
    <row r="50" spans="1:13" s="240" customFormat="1" x14ac:dyDescent="0.25">
      <c r="A50" s="303" t="s">
        <v>404</v>
      </c>
      <c r="B50" s="621">
        <v>0.7</v>
      </c>
      <c r="C50" s="621">
        <f>1-B50</f>
        <v>0.30000000000000004</v>
      </c>
      <c r="D50" s="609">
        <v>16812</v>
      </c>
      <c r="E50" s="610">
        <v>3220</v>
      </c>
      <c r="F50" s="611">
        <v>4600</v>
      </c>
      <c r="G50" s="612">
        <v>3220</v>
      </c>
      <c r="H50" s="613">
        <v>1380.0000000000002</v>
      </c>
      <c r="I50" s="620">
        <v>15432</v>
      </c>
      <c r="J50" s="581"/>
      <c r="K50" s="582"/>
      <c r="L50" s="402"/>
      <c r="M50" s="565"/>
    </row>
    <row r="51" spans="1:13" s="240" customFormat="1" x14ac:dyDescent="0.25">
      <c r="A51" s="302" t="s">
        <v>1406</v>
      </c>
      <c r="B51" s="635">
        <v>0.7</v>
      </c>
      <c r="C51" s="635">
        <v>0.30000000000000004</v>
      </c>
      <c r="D51" s="622">
        <v>7500</v>
      </c>
      <c r="E51" s="615">
        <v>9582.23</v>
      </c>
      <c r="F51" s="616">
        <v>13688.9</v>
      </c>
      <c r="G51" s="617">
        <v>9582.23</v>
      </c>
      <c r="H51" s="618">
        <v>4106.67</v>
      </c>
      <c r="I51" s="619">
        <v>3393.33</v>
      </c>
      <c r="J51" s="581"/>
      <c r="K51" s="582"/>
      <c r="L51" s="402"/>
      <c r="M51" s="565"/>
    </row>
    <row r="52" spans="1:13" s="240" customFormat="1" x14ac:dyDescent="0.25">
      <c r="A52" s="303" t="s">
        <v>1407</v>
      </c>
      <c r="B52" s="621">
        <v>0.5</v>
      </c>
      <c r="C52" s="621">
        <v>0.5</v>
      </c>
      <c r="D52" s="609">
        <v>7500</v>
      </c>
      <c r="E52" s="610" t="s">
        <v>1342</v>
      </c>
      <c r="F52" s="611" t="s">
        <v>1342</v>
      </c>
      <c r="G52" s="612" t="s">
        <v>1342</v>
      </c>
      <c r="H52" s="613" t="s">
        <v>1342</v>
      </c>
      <c r="I52" s="620" t="s">
        <v>1342</v>
      </c>
      <c r="J52" s="581"/>
      <c r="K52" s="582"/>
      <c r="L52" s="402"/>
      <c r="M52" s="565"/>
    </row>
    <row r="53" spans="1:13" s="240" customFormat="1" x14ac:dyDescent="0.25">
      <c r="A53" s="302" t="s">
        <v>1408</v>
      </c>
      <c r="B53" s="635">
        <v>0.6</v>
      </c>
      <c r="C53" s="635">
        <v>0.4</v>
      </c>
      <c r="D53" s="622">
        <v>7500</v>
      </c>
      <c r="E53" s="615">
        <v>9582.23</v>
      </c>
      <c r="F53" s="616">
        <v>15970.383333333333</v>
      </c>
      <c r="G53" s="617">
        <v>9582.23</v>
      </c>
      <c r="H53" s="618">
        <v>6388.1533333333336</v>
      </c>
      <c r="I53" s="619">
        <v>1111.8466666666664</v>
      </c>
      <c r="J53" s="581"/>
      <c r="K53" s="582"/>
      <c r="L53" s="402"/>
      <c r="M53" s="565"/>
    </row>
    <row r="54" spans="1:13" s="240" customFormat="1" x14ac:dyDescent="0.25">
      <c r="A54" s="303" t="s">
        <v>1409</v>
      </c>
      <c r="B54" s="621">
        <v>0.8</v>
      </c>
      <c r="C54" s="621">
        <v>0.19999999999999996</v>
      </c>
      <c r="D54" s="609">
        <v>7500</v>
      </c>
      <c r="E54" s="610">
        <v>9582.23</v>
      </c>
      <c r="F54" s="611">
        <v>11977.787499999999</v>
      </c>
      <c r="G54" s="612">
        <v>9582.23</v>
      </c>
      <c r="H54" s="613">
        <v>2395.557499999999</v>
      </c>
      <c r="I54" s="620">
        <v>5104.442500000001</v>
      </c>
      <c r="J54" s="581"/>
      <c r="K54" s="582"/>
      <c r="L54" s="402"/>
      <c r="M54" s="565"/>
    </row>
    <row r="55" spans="1:13" s="240" customFormat="1" x14ac:dyDescent="0.25">
      <c r="A55" s="302" t="s">
        <v>405</v>
      </c>
      <c r="B55" s="635">
        <v>0.6</v>
      </c>
      <c r="C55" s="635">
        <f>1-B55</f>
        <v>0.4</v>
      </c>
      <c r="D55" s="622">
        <v>30000</v>
      </c>
      <c r="E55" s="615">
        <v>6600</v>
      </c>
      <c r="F55" s="616">
        <v>11000</v>
      </c>
      <c r="G55" s="617">
        <v>6600</v>
      </c>
      <c r="H55" s="618">
        <v>4400</v>
      </c>
      <c r="I55" s="619">
        <v>25600</v>
      </c>
      <c r="J55" s="581"/>
      <c r="K55" s="582"/>
      <c r="L55" s="402"/>
      <c r="M55" s="565"/>
    </row>
    <row r="56" spans="1:13" s="240" customFormat="1" x14ac:dyDescent="0.25">
      <c r="A56" s="303" t="s">
        <v>406</v>
      </c>
      <c r="B56" s="621">
        <v>0.6</v>
      </c>
      <c r="C56" s="621">
        <f>1-B56</f>
        <v>0.4</v>
      </c>
      <c r="D56" s="609">
        <v>3766</v>
      </c>
      <c r="E56" s="610">
        <v>57600</v>
      </c>
      <c r="F56" s="611">
        <v>9415</v>
      </c>
      <c r="G56" s="612">
        <v>5649</v>
      </c>
      <c r="H56" s="613">
        <v>3766</v>
      </c>
      <c r="I56" s="620">
        <v>0</v>
      </c>
      <c r="J56" s="581"/>
      <c r="K56" s="582"/>
      <c r="L56" s="402"/>
      <c r="M56" s="565"/>
    </row>
    <row r="57" spans="1:13" s="240" customFormat="1" x14ac:dyDescent="0.25">
      <c r="A57" s="302" t="s">
        <v>407</v>
      </c>
      <c r="B57" s="635">
        <v>0.7</v>
      </c>
      <c r="C57" s="635">
        <f>1-B57</f>
        <v>0.30000000000000004</v>
      </c>
      <c r="D57" s="622">
        <v>422.69999999999709</v>
      </c>
      <c r="E57" s="615">
        <v>7000</v>
      </c>
      <c r="F57" s="616">
        <v>1409.9999999999998</v>
      </c>
      <c r="G57" s="617">
        <v>986.99999999999977</v>
      </c>
      <c r="H57" s="618">
        <v>423</v>
      </c>
      <c r="I57" s="619">
        <v>-0.30000000000291038</v>
      </c>
      <c r="J57" s="581"/>
      <c r="K57" s="582"/>
      <c r="L57" s="402"/>
      <c r="M57" s="565"/>
    </row>
    <row r="58" spans="1:13" s="240" customFormat="1" x14ac:dyDescent="0.25">
      <c r="A58" s="303" t="s">
        <v>1410</v>
      </c>
      <c r="B58" s="621">
        <v>0.6</v>
      </c>
      <c r="C58" s="621">
        <v>0.4</v>
      </c>
      <c r="D58" s="609">
        <v>7500</v>
      </c>
      <c r="E58" s="610">
        <v>9582.23</v>
      </c>
      <c r="F58" s="611">
        <v>15970.383333333333</v>
      </c>
      <c r="G58" s="612">
        <v>9582.23</v>
      </c>
      <c r="H58" s="613">
        <v>6388.1533333333336</v>
      </c>
      <c r="I58" s="620">
        <v>1111.8466666666664</v>
      </c>
      <c r="J58" s="581"/>
      <c r="K58" s="582"/>
      <c r="L58" s="402"/>
      <c r="M58" s="565"/>
    </row>
    <row r="59" spans="1:13" s="240" customFormat="1" x14ac:dyDescent="0.25">
      <c r="A59" s="302" t="s">
        <v>408</v>
      </c>
      <c r="B59" s="635">
        <v>0.85</v>
      </c>
      <c r="C59" s="635">
        <f>1-B59</f>
        <v>0.15000000000000002</v>
      </c>
      <c r="D59" s="622">
        <v>250</v>
      </c>
      <c r="E59" s="615">
        <v>1190</v>
      </c>
      <c r="F59" s="616">
        <v>1400</v>
      </c>
      <c r="G59" s="617">
        <v>1190</v>
      </c>
      <c r="H59" s="618">
        <v>210.00000000000003</v>
      </c>
      <c r="I59" s="619">
        <v>39.999999999999972</v>
      </c>
      <c r="J59" s="581"/>
      <c r="K59" s="582"/>
      <c r="L59" s="402"/>
      <c r="M59" s="565"/>
    </row>
    <row r="60" spans="1:13" s="240" customFormat="1" x14ac:dyDescent="0.25">
      <c r="A60" s="303" t="s">
        <v>1411</v>
      </c>
      <c r="B60" s="621">
        <v>0.8</v>
      </c>
      <c r="C60" s="621">
        <v>0.19999999999999996</v>
      </c>
      <c r="D60" s="609">
        <v>5000</v>
      </c>
      <c r="E60" s="610">
        <v>10801.56</v>
      </c>
      <c r="F60" s="611">
        <v>13501.949999999999</v>
      </c>
      <c r="G60" s="612">
        <v>10801.56</v>
      </c>
      <c r="H60" s="613">
        <v>2700.389999999999</v>
      </c>
      <c r="I60" s="620">
        <v>2299.610000000001</v>
      </c>
      <c r="J60" s="581"/>
      <c r="K60" s="582"/>
      <c r="L60" s="402"/>
      <c r="M60" s="565"/>
    </row>
    <row r="61" spans="1:13" s="240" customFormat="1" x14ac:dyDescent="0.25">
      <c r="A61" s="302" t="s">
        <v>409</v>
      </c>
      <c r="B61" s="635">
        <v>0.8</v>
      </c>
      <c r="C61" s="635">
        <f>1-B61</f>
        <v>0.19999999999999996</v>
      </c>
      <c r="D61" s="622">
        <v>493.80000000000291</v>
      </c>
      <c r="E61" s="615">
        <v>8000</v>
      </c>
      <c r="F61" s="616">
        <v>2470.0000000000005</v>
      </c>
      <c r="G61" s="617">
        <v>1976.0000000000005</v>
      </c>
      <c r="H61" s="618">
        <v>494</v>
      </c>
      <c r="I61" s="619">
        <v>-0.19999999999708962</v>
      </c>
      <c r="J61" s="581"/>
      <c r="K61" s="582"/>
      <c r="L61" s="402"/>
      <c r="M61" s="565"/>
    </row>
    <row r="62" spans="1:13" s="240" customFormat="1" x14ac:dyDescent="0.25">
      <c r="A62" s="303" t="s">
        <v>410</v>
      </c>
      <c r="B62" s="621">
        <v>0.7</v>
      </c>
      <c r="C62" s="621">
        <f>1-B62</f>
        <v>0.30000000000000004</v>
      </c>
      <c r="D62" s="609">
        <v>600</v>
      </c>
      <c r="E62" s="610">
        <v>0</v>
      </c>
      <c r="F62" s="611">
        <v>0</v>
      </c>
      <c r="G62" s="612">
        <v>0</v>
      </c>
      <c r="H62" s="613">
        <v>0</v>
      </c>
      <c r="I62" s="620">
        <v>600</v>
      </c>
      <c r="J62" s="581"/>
      <c r="K62" s="582"/>
      <c r="L62" s="402"/>
      <c r="M62" s="565"/>
    </row>
    <row r="63" spans="1:13" s="240" customFormat="1" x14ac:dyDescent="0.25">
      <c r="A63" s="302" t="s">
        <v>1412</v>
      </c>
      <c r="B63" s="635">
        <v>0.7</v>
      </c>
      <c r="C63" s="635">
        <v>0.30000000000000004</v>
      </c>
      <c r="D63" s="622">
        <v>7500</v>
      </c>
      <c r="E63" s="615" t="s">
        <v>1342</v>
      </c>
      <c r="F63" s="616" t="s">
        <v>1342</v>
      </c>
      <c r="G63" s="617" t="s">
        <v>1342</v>
      </c>
      <c r="H63" s="618" t="s">
        <v>1342</v>
      </c>
      <c r="I63" s="619" t="s">
        <v>1342</v>
      </c>
      <c r="J63" s="581"/>
      <c r="K63" s="582"/>
      <c r="L63" s="402"/>
      <c r="M63" s="565"/>
    </row>
    <row r="64" spans="1:13" s="240" customFormat="1" x14ac:dyDescent="0.25">
      <c r="A64" s="303" t="s">
        <v>1413</v>
      </c>
      <c r="B64" s="621">
        <v>0.6</v>
      </c>
      <c r="C64" s="621">
        <v>0.4</v>
      </c>
      <c r="D64" s="609">
        <v>7500</v>
      </c>
      <c r="E64" s="610" t="s">
        <v>1342</v>
      </c>
      <c r="F64" s="611" t="s">
        <v>1342</v>
      </c>
      <c r="G64" s="612" t="s">
        <v>1342</v>
      </c>
      <c r="H64" s="613" t="s">
        <v>1342</v>
      </c>
      <c r="I64" s="620" t="s">
        <v>1342</v>
      </c>
      <c r="J64" s="581"/>
      <c r="K64" s="582"/>
      <c r="L64" s="402"/>
      <c r="M64" s="565"/>
    </row>
    <row r="65" spans="1:13" s="240" customFormat="1" x14ac:dyDescent="0.25">
      <c r="A65" s="302" t="s">
        <v>412</v>
      </c>
      <c r="B65" s="635">
        <v>0.6</v>
      </c>
      <c r="C65" s="635">
        <f>1-B65</f>
        <v>0.4</v>
      </c>
      <c r="D65" s="622">
        <v>800</v>
      </c>
      <c r="E65" s="615">
        <v>60600</v>
      </c>
      <c r="F65" s="616">
        <v>2000</v>
      </c>
      <c r="G65" s="617">
        <v>1200</v>
      </c>
      <c r="H65" s="618">
        <v>800</v>
      </c>
      <c r="I65" s="619">
        <v>0</v>
      </c>
      <c r="J65" s="581"/>
      <c r="K65" s="582"/>
      <c r="L65" s="402"/>
      <c r="M65" s="565"/>
    </row>
    <row r="66" spans="1:13" s="240" customFormat="1" x14ac:dyDescent="0.25">
      <c r="A66" s="303" t="s">
        <v>413</v>
      </c>
      <c r="B66" s="621">
        <v>0.6</v>
      </c>
      <c r="C66" s="621">
        <f>1-B66</f>
        <v>0.4</v>
      </c>
      <c r="D66" s="609">
        <v>20940</v>
      </c>
      <c r="E66" s="610">
        <v>0</v>
      </c>
      <c r="F66" s="611">
        <v>0</v>
      </c>
      <c r="G66" s="612">
        <v>0</v>
      </c>
      <c r="H66" s="613">
        <v>0</v>
      </c>
      <c r="I66" s="620">
        <v>20940</v>
      </c>
      <c r="J66" s="581"/>
      <c r="K66" s="582"/>
      <c r="L66" s="402"/>
      <c r="M66" s="565"/>
    </row>
    <row r="67" spans="1:13" s="240" customFormat="1" x14ac:dyDescent="0.25">
      <c r="A67" s="302" t="s">
        <v>1414</v>
      </c>
      <c r="B67" s="635">
        <v>0.6</v>
      </c>
      <c r="C67" s="635">
        <v>0.4</v>
      </c>
      <c r="D67" s="622">
        <v>7500</v>
      </c>
      <c r="E67" s="615">
        <v>9582.23</v>
      </c>
      <c r="F67" s="616">
        <v>15970.383333333333</v>
      </c>
      <c r="G67" s="617">
        <v>9582.23</v>
      </c>
      <c r="H67" s="618">
        <v>6388.1533333333336</v>
      </c>
      <c r="I67" s="619">
        <v>1111.8466666666664</v>
      </c>
      <c r="J67" s="581"/>
      <c r="K67" s="582"/>
      <c r="L67" s="402"/>
      <c r="M67" s="565"/>
    </row>
    <row r="68" spans="1:13" s="240" customFormat="1" x14ac:dyDescent="0.25">
      <c r="A68" s="303" t="s">
        <v>414</v>
      </c>
      <c r="B68" s="621">
        <v>0.6</v>
      </c>
      <c r="C68" s="621">
        <f>1-B68</f>
        <v>0.4</v>
      </c>
      <c r="D68" s="609">
        <v>32016.799999999999</v>
      </c>
      <c r="E68" s="610">
        <v>15000</v>
      </c>
      <c r="F68" s="611">
        <v>25000</v>
      </c>
      <c r="G68" s="612">
        <v>15000</v>
      </c>
      <c r="H68" s="613">
        <v>10000</v>
      </c>
      <c r="I68" s="620">
        <v>22016.799999999999</v>
      </c>
      <c r="J68" s="581"/>
      <c r="K68" s="582"/>
      <c r="L68" s="402"/>
      <c r="M68" s="565"/>
    </row>
    <row r="69" spans="1:13" s="240" customFormat="1" x14ac:dyDescent="0.25">
      <c r="A69" s="302" t="s">
        <v>1415</v>
      </c>
      <c r="B69" s="635">
        <v>0.6</v>
      </c>
      <c r="C69" s="635">
        <v>0.4</v>
      </c>
      <c r="D69" s="622">
        <v>7500</v>
      </c>
      <c r="E69" s="615" t="s">
        <v>1342</v>
      </c>
      <c r="F69" s="616" t="s">
        <v>1342</v>
      </c>
      <c r="G69" s="617" t="s">
        <v>1342</v>
      </c>
      <c r="H69" s="618" t="s">
        <v>1342</v>
      </c>
      <c r="I69" s="619" t="s">
        <v>1342</v>
      </c>
      <c r="J69" s="581"/>
      <c r="K69" s="582"/>
      <c r="L69" s="402"/>
      <c r="M69" s="565"/>
    </row>
    <row r="70" spans="1:13" s="240" customFormat="1" x14ac:dyDescent="0.25">
      <c r="A70" s="303" t="s">
        <v>415</v>
      </c>
      <c r="B70" s="621">
        <v>0.7</v>
      </c>
      <c r="C70" s="621">
        <f>1-B70</f>
        <v>0.30000000000000004</v>
      </c>
      <c r="D70" s="609">
        <v>2038.1999999999971</v>
      </c>
      <c r="E70" s="610">
        <v>350</v>
      </c>
      <c r="F70" s="611">
        <v>500.00000000000006</v>
      </c>
      <c r="G70" s="612">
        <v>350</v>
      </c>
      <c r="H70" s="613">
        <v>150.00000000000003</v>
      </c>
      <c r="I70" s="620">
        <v>1888.1999999999971</v>
      </c>
      <c r="J70" s="581"/>
      <c r="K70" s="582"/>
      <c r="L70" s="402"/>
      <c r="M70" s="565"/>
    </row>
    <row r="71" spans="1:13" s="240" customFormat="1" x14ac:dyDescent="0.25">
      <c r="A71" s="302" t="s">
        <v>1416</v>
      </c>
      <c r="B71" s="635">
        <v>0.7</v>
      </c>
      <c r="C71" s="635">
        <v>0.30000000000000004</v>
      </c>
      <c r="D71" s="622">
        <v>7198</v>
      </c>
      <c r="E71" s="615">
        <v>9582.23</v>
      </c>
      <c r="F71" s="616">
        <v>13688.9</v>
      </c>
      <c r="G71" s="617">
        <v>9582.23</v>
      </c>
      <c r="H71" s="618">
        <v>4106.67</v>
      </c>
      <c r="I71" s="619">
        <v>3091.33</v>
      </c>
      <c r="J71" s="581"/>
      <c r="K71" s="582"/>
      <c r="L71" s="402"/>
      <c r="M71" s="565"/>
    </row>
    <row r="72" spans="1:13" s="240" customFormat="1" x14ac:dyDescent="0.25">
      <c r="A72" s="303" t="s">
        <v>1417</v>
      </c>
      <c r="B72" s="621">
        <v>0.5</v>
      </c>
      <c r="C72" s="621">
        <v>0.5</v>
      </c>
      <c r="D72" s="609">
        <v>6095</v>
      </c>
      <c r="E72" s="610">
        <v>26343.94</v>
      </c>
      <c r="F72" s="611">
        <v>12190</v>
      </c>
      <c r="G72" s="612">
        <v>6095</v>
      </c>
      <c r="H72" s="613">
        <v>6095</v>
      </c>
      <c r="I72" s="620">
        <v>0</v>
      </c>
      <c r="J72" s="581"/>
      <c r="K72" s="582"/>
      <c r="L72" s="402"/>
      <c r="M72" s="565"/>
    </row>
    <row r="73" spans="1:13" s="240" customFormat="1" x14ac:dyDescent="0.25">
      <c r="A73" s="302" t="s">
        <v>1418</v>
      </c>
      <c r="B73" s="635">
        <v>0.8</v>
      </c>
      <c r="C73" s="635">
        <v>0.19999999999999996</v>
      </c>
      <c r="D73" s="622">
        <v>5000</v>
      </c>
      <c r="E73" s="615">
        <v>9582.23</v>
      </c>
      <c r="F73" s="616">
        <v>11977.787499999999</v>
      </c>
      <c r="G73" s="617">
        <v>9582.23</v>
      </c>
      <c r="H73" s="618">
        <v>2395.557499999999</v>
      </c>
      <c r="I73" s="619">
        <v>2604.442500000001</v>
      </c>
      <c r="J73" s="581"/>
      <c r="K73" s="582"/>
      <c r="L73" s="402"/>
      <c r="M73" s="565"/>
    </row>
    <row r="74" spans="1:13" s="240" customFormat="1" x14ac:dyDescent="0.25">
      <c r="A74" s="303" t="s">
        <v>418</v>
      </c>
      <c r="B74" s="621">
        <v>0.8</v>
      </c>
      <c r="C74" s="621">
        <f>1-B74</f>
        <v>0.19999999999999996</v>
      </c>
      <c r="D74" s="609">
        <v>3840.0000000000036</v>
      </c>
      <c r="E74" s="610">
        <v>2400</v>
      </c>
      <c r="F74" s="611">
        <v>3000</v>
      </c>
      <c r="G74" s="612">
        <v>2400</v>
      </c>
      <c r="H74" s="613">
        <v>599.99999999999989</v>
      </c>
      <c r="I74" s="620">
        <v>3240.0000000000036</v>
      </c>
      <c r="J74" s="581"/>
      <c r="K74" s="582"/>
      <c r="L74" s="402"/>
      <c r="M74" s="565"/>
    </row>
    <row r="75" spans="1:13" s="240" customFormat="1" x14ac:dyDescent="0.25">
      <c r="A75" s="302" t="s">
        <v>420</v>
      </c>
      <c r="B75" s="635">
        <v>0.6</v>
      </c>
      <c r="C75" s="635">
        <f>1-B75</f>
        <v>0.4</v>
      </c>
      <c r="D75" s="622">
        <v>16507.199999999997</v>
      </c>
      <c r="E75" s="615">
        <v>24600</v>
      </c>
      <c r="F75" s="616">
        <v>41000</v>
      </c>
      <c r="G75" s="617">
        <v>24600</v>
      </c>
      <c r="H75" s="618">
        <v>16400</v>
      </c>
      <c r="I75" s="619">
        <v>107.19999999999709</v>
      </c>
      <c r="J75" s="581"/>
      <c r="K75" s="582"/>
      <c r="L75" s="402"/>
      <c r="M75" s="565"/>
    </row>
    <row r="76" spans="1:13" s="240" customFormat="1" x14ac:dyDescent="0.25">
      <c r="A76" s="303" t="s">
        <v>1419</v>
      </c>
      <c r="B76" s="621">
        <v>0.7</v>
      </c>
      <c r="C76" s="621">
        <v>0.30000000000000004</v>
      </c>
      <c r="D76" s="609">
        <v>5000</v>
      </c>
      <c r="E76" s="610" t="s">
        <v>1342</v>
      </c>
      <c r="F76" s="611" t="s">
        <v>1342</v>
      </c>
      <c r="G76" s="612" t="s">
        <v>1342</v>
      </c>
      <c r="H76" s="613" t="s">
        <v>1342</v>
      </c>
      <c r="I76" s="620" t="s">
        <v>1342</v>
      </c>
      <c r="J76" s="581"/>
      <c r="K76" s="582"/>
      <c r="L76" s="402"/>
      <c r="M76" s="565"/>
    </row>
    <row r="77" spans="1:13" s="240" customFormat="1" x14ac:dyDescent="0.25">
      <c r="A77" s="302" t="s">
        <v>421</v>
      </c>
      <c r="B77" s="635">
        <v>0.8</v>
      </c>
      <c r="C77" s="635">
        <f>1-B77</f>
        <v>0.19999999999999996</v>
      </c>
      <c r="D77" s="622">
        <v>22142.699999999997</v>
      </c>
      <c r="E77" s="615">
        <v>2480</v>
      </c>
      <c r="F77" s="616">
        <v>3100</v>
      </c>
      <c r="G77" s="617">
        <v>2480</v>
      </c>
      <c r="H77" s="618">
        <v>619.99999999999989</v>
      </c>
      <c r="I77" s="619">
        <v>21522.699999999997</v>
      </c>
      <c r="J77" s="581"/>
      <c r="K77" s="582"/>
      <c r="L77" s="402"/>
      <c r="M77" s="565"/>
    </row>
    <row r="78" spans="1:13" s="240" customFormat="1" x14ac:dyDescent="0.25">
      <c r="A78" s="303" t="s">
        <v>422</v>
      </c>
      <c r="B78" s="621">
        <v>0.7</v>
      </c>
      <c r="C78" s="621">
        <f>1-B78</f>
        <v>0.30000000000000004</v>
      </c>
      <c r="D78" s="609">
        <v>14600</v>
      </c>
      <c r="E78" s="610">
        <v>23800</v>
      </c>
      <c r="F78" s="611">
        <v>34000</v>
      </c>
      <c r="G78" s="612">
        <v>23800</v>
      </c>
      <c r="H78" s="613">
        <v>10200.000000000002</v>
      </c>
      <c r="I78" s="620">
        <v>4399.9999999999982</v>
      </c>
      <c r="J78" s="581"/>
      <c r="K78" s="582"/>
      <c r="L78" s="402"/>
      <c r="M78" s="565"/>
    </row>
    <row r="79" spans="1:13" s="240" customFormat="1" x14ac:dyDescent="0.25">
      <c r="A79" s="302" t="s">
        <v>1420</v>
      </c>
      <c r="B79" s="635">
        <v>0.7</v>
      </c>
      <c r="C79" s="635">
        <v>0.30000000000000004</v>
      </c>
      <c r="D79" s="622">
        <v>7500</v>
      </c>
      <c r="E79" s="615">
        <v>9582.23</v>
      </c>
      <c r="F79" s="616">
        <v>13688.9</v>
      </c>
      <c r="G79" s="617">
        <v>9582.23</v>
      </c>
      <c r="H79" s="618">
        <v>4106.67</v>
      </c>
      <c r="I79" s="619">
        <v>3393.33</v>
      </c>
      <c r="J79" s="581"/>
      <c r="K79" s="582"/>
      <c r="L79" s="402"/>
      <c r="M79" s="565"/>
    </row>
    <row r="80" spans="1:13" s="240" customFormat="1" x14ac:dyDescent="0.25">
      <c r="A80" s="303" t="s">
        <v>423</v>
      </c>
      <c r="B80" s="621">
        <v>0.6</v>
      </c>
      <c r="C80" s="621">
        <f>1-B80</f>
        <v>0.4</v>
      </c>
      <c r="D80" s="609">
        <v>42320</v>
      </c>
      <c r="E80" s="610">
        <v>91800</v>
      </c>
      <c r="F80" s="611">
        <v>105800</v>
      </c>
      <c r="G80" s="612">
        <v>63480</v>
      </c>
      <c r="H80" s="613">
        <v>42320</v>
      </c>
      <c r="I80" s="620">
        <v>0</v>
      </c>
      <c r="J80" s="581"/>
      <c r="K80" s="582"/>
      <c r="L80" s="402"/>
      <c r="M80" s="565"/>
    </row>
    <row r="81" spans="1:13" s="240" customFormat="1" x14ac:dyDescent="0.25">
      <c r="A81" s="302" t="s">
        <v>1421</v>
      </c>
      <c r="B81" s="635">
        <v>0.6</v>
      </c>
      <c r="C81" s="635">
        <v>0.4</v>
      </c>
      <c r="D81" s="622">
        <v>7500</v>
      </c>
      <c r="E81" s="615">
        <v>9582.23</v>
      </c>
      <c r="F81" s="616">
        <v>15970.383333333333</v>
      </c>
      <c r="G81" s="617">
        <v>9582.23</v>
      </c>
      <c r="H81" s="618">
        <v>6388.1533333333336</v>
      </c>
      <c r="I81" s="619">
        <v>1111.8466666666664</v>
      </c>
      <c r="J81" s="581"/>
      <c r="K81" s="582"/>
      <c r="L81" s="402"/>
      <c r="M81" s="565"/>
    </row>
    <row r="82" spans="1:13" s="240" customFormat="1" x14ac:dyDescent="0.25">
      <c r="A82" s="303" t="s">
        <v>424</v>
      </c>
      <c r="B82" s="621">
        <v>0.8</v>
      </c>
      <c r="C82" s="621">
        <f>1-B82</f>
        <v>0.19999999999999996</v>
      </c>
      <c r="D82" s="609">
        <v>38207.5</v>
      </c>
      <c r="E82" s="610">
        <v>54400</v>
      </c>
      <c r="F82" s="611">
        <v>68000</v>
      </c>
      <c r="G82" s="612">
        <v>54400</v>
      </c>
      <c r="H82" s="613">
        <v>13599.999999999996</v>
      </c>
      <c r="I82" s="620">
        <v>24607.500000000004</v>
      </c>
      <c r="J82" s="581"/>
      <c r="K82" s="582"/>
      <c r="L82" s="402"/>
      <c r="M82" s="565"/>
    </row>
    <row r="83" spans="1:13" s="240" customFormat="1" x14ac:dyDescent="0.25">
      <c r="A83" s="302" t="s">
        <v>1422</v>
      </c>
      <c r="B83" s="635">
        <v>0.7</v>
      </c>
      <c r="C83" s="635">
        <v>0.30000000000000004</v>
      </c>
      <c r="D83" s="622">
        <v>5000</v>
      </c>
      <c r="E83" s="615">
        <v>9582.23</v>
      </c>
      <c r="F83" s="616">
        <v>13688.9</v>
      </c>
      <c r="G83" s="617">
        <v>9582.23</v>
      </c>
      <c r="H83" s="618">
        <v>4106.67</v>
      </c>
      <c r="I83" s="619">
        <v>893.32999999999993</v>
      </c>
      <c r="J83" s="581"/>
      <c r="K83" s="582"/>
      <c r="L83" s="402"/>
      <c r="M83" s="565"/>
    </row>
    <row r="84" spans="1:13" s="240" customFormat="1" x14ac:dyDescent="0.25">
      <c r="A84" s="303" t="s">
        <v>425</v>
      </c>
      <c r="B84" s="621">
        <v>0.6</v>
      </c>
      <c r="C84" s="621">
        <f>1-B84</f>
        <v>0.4</v>
      </c>
      <c r="D84" s="609">
        <v>23500</v>
      </c>
      <c r="E84" s="610">
        <v>1920</v>
      </c>
      <c r="F84" s="611">
        <v>3200</v>
      </c>
      <c r="G84" s="612">
        <v>1920</v>
      </c>
      <c r="H84" s="613">
        <v>1280</v>
      </c>
      <c r="I84" s="620">
        <v>22220</v>
      </c>
      <c r="J84" s="581"/>
      <c r="K84" s="582"/>
      <c r="L84" s="402"/>
      <c r="M84" s="565"/>
    </row>
    <row r="85" spans="1:13" s="240" customFormat="1" x14ac:dyDescent="0.25">
      <c r="A85" s="302" t="s">
        <v>426</v>
      </c>
      <c r="B85" s="635">
        <v>0.8</v>
      </c>
      <c r="C85" s="635">
        <f>1-B85</f>
        <v>0.19999999999999996</v>
      </c>
      <c r="D85" s="622">
        <v>400</v>
      </c>
      <c r="E85" s="615">
        <v>17600</v>
      </c>
      <c r="F85" s="616">
        <v>2000.0000000000005</v>
      </c>
      <c r="G85" s="617">
        <v>1600.0000000000005</v>
      </c>
      <c r="H85" s="618">
        <v>400</v>
      </c>
      <c r="I85" s="619">
        <v>0</v>
      </c>
      <c r="J85" s="581"/>
      <c r="K85" s="582"/>
      <c r="L85" s="402"/>
      <c r="M85" s="565"/>
    </row>
    <row r="86" spans="1:13" s="240" customFormat="1" x14ac:dyDescent="0.25">
      <c r="A86" s="303" t="s">
        <v>427</v>
      </c>
      <c r="B86" s="621">
        <v>0.6</v>
      </c>
      <c r="C86" s="621">
        <f>1-B86</f>
        <v>0.4</v>
      </c>
      <c r="D86" s="609">
        <v>2460</v>
      </c>
      <c r="E86" s="610">
        <v>24000</v>
      </c>
      <c r="F86" s="611">
        <v>6150</v>
      </c>
      <c r="G86" s="612">
        <v>3690</v>
      </c>
      <c r="H86" s="613">
        <v>2460</v>
      </c>
      <c r="I86" s="620">
        <v>0</v>
      </c>
      <c r="J86" s="581"/>
      <c r="K86" s="582"/>
      <c r="L86" s="402"/>
      <c r="M86" s="565"/>
    </row>
    <row r="87" spans="1:13" s="240" customFormat="1" x14ac:dyDescent="0.25">
      <c r="A87" s="302" t="s">
        <v>1368</v>
      </c>
      <c r="B87" s="635">
        <v>0.6</v>
      </c>
      <c r="C87" s="635">
        <v>0.4</v>
      </c>
      <c r="D87" s="622">
        <v>5000</v>
      </c>
      <c r="E87" s="615">
        <v>9582.23</v>
      </c>
      <c r="F87" s="616">
        <v>12500</v>
      </c>
      <c r="G87" s="617">
        <v>7500</v>
      </c>
      <c r="H87" s="618">
        <v>5000</v>
      </c>
      <c r="I87" s="619">
        <v>0</v>
      </c>
      <c r="J87" s="581"/>
      <c r="K87" s="582"/>
      <c r="L87" s="402"/>
      <c r="M87" s="565"/>
    </row>
    <row r="88" spans="1:13" s="240" customFormat="1" x14ac:dyDescent="0.25">
      <c r="A88" s="303" t="s">
        <v>428</v>
      </c>
      <c r="B88" s="621">
        <v>0.7</v>
      </c>
      <c r="C88" s="621">
        <f>1-B88</f>
        <v>0.30000000000000004</v>
      </c>
      <c r="D88" s="609">
        <v>440.29999999999563</v>
      </c>
      <c r="E88" s="610">
        <v>4200</v>
      </c>
      <c r="F88" s="611">
        <v>1466.6666666666665</v>
      </c>
      <c r="G88" s="612">
        <v>1026.6666666666665</v>
      </c>
      <c r="H88" s="613">
        <v>440</v>
      </c>
      <c r="I88" s="620">
        <v>0.29999999999563443</v>
      </c>
      <c r="J88" s="581"/>
      <c r="K88" s="582"/>
      <c r="L88" s="402"/>
      <c r="M88" s="565"/>
    </row>
    <row r="89" spans="1:13" s="240" customFormat="1" x14ac:dyDescent="0.25">
      <c r="A89" s="302" t="s">
        <v>1423</v>
      </c>
      <c r="B89" s="635">
        <v>0.7</v>
      </c>
      <c r="C89" s="635">
        <v>0.30000000000000004</v>
      </c>
      <c r="D89" s="622">
        <v>7500</v>
      </c>
      <c r="E89" s="615" t="s">
        <v>1342</v>
      </c>
      <c r="F89" s="616" t="s">
        <v>1342</v>
      </c>
      <c r="G89" s="617" t="s">
        <v>1342</v>
      </c>
      <c r="H89" s="618" t="s">
        <v>1342</v>
      </c>
      <c r="I89" s="619" t="s">
        <v>1342</v>
      </c>
      <c r="J89" s="581"/>
      <c r="K89" s="582"/>
      <c r="L89" s="402"/>
      <c r="M89" s="565"/>
    </row>
    <row r="90" spans="1:13" s="240" customFormat="1" x14ac:dyDescent="0.25">
      <c r="A90" s="303" t="s">
        <v>1424</v>
      </c>
      <c r="B90" s="621">
        <v>0.7</v>
      </c>
      <c r="C90" s="621">
        <v>0.30000000000000004</v>
      </c>
      <c r="D90" s="609">
        <v>7500</v>
      </c>
      <c r="E90" s="610">
        <v>9582.23</v>
      </c>
      <c r="F90" s="611">
        <v>13688.9</v>
      </c>
      <c r="G90" s="612">
        <v>9582.23</v>
      </c>
      <c r="H90" s="613">
        <v>4106.67</v>
      </c>
      <c r="I90" s="620">
        <v>3393.33</v>
      </c>
      <c r="J90" s="581"/>
      <c r="K90" s="582"/>
      <c r="L90" s="402"/>
      <c r="M90" s="565"/>
    </row>
    <row r="91" spans="1:13" s="240" customFormat="1" x14ac:dyDescent="0.25">
      <c r="A91" s="302" t="s">
        <v>429</v>
      </c>
      <c r="B91" s="635">
        <v>0.6</v>
      </c>
      <c r="C91" s="635">
        <f>1-B91</f>
        <v>0.4</v>
      </c>
      <c r="D91" s="622">
        <v>7577</v>
      </c>
      <c r="E91" s="615">
        <v>64200</v>
      </c>
      <c r="F91" s="616">
        <v>18942.5</v>
      </c>
      <c r="G91" s="617">
        <v>11365.5</v>
      </c>
      <c r="H91" s="618">
        <v>7577</v>
      </c>
      <c r="I91" s="619">
        <v>0</v>
      </c>
      <c r="J91" s="581"/>
      <c r="K91" s="582"/>
      <c r="L91" s="402"/>
      <c r="M91" s="565"/>
    </row>
    <row r="92" spans="1:13" s="240" customFormat="1" x14ac:dyDescent="0.25">
      <c r="A92" s="303" t="s">
        <v>1336</v>
      </c>
      <c r="B92" s="621">
        <v>0.5</v>
      </c>
      <c r="C92" s="621">
        <v>0.5</v>
      </c>
      <c r="D92" s="609">
        <v>10000</v>
      </c>
      <c r="E92" s="610">
        <v>32340.01</v>
      </c>
      <c r="F92" s="611">
        <v>20000</v>
      </c>
      <c r="G92" s="612">
        <v>10000</v>
      </c>
      <c r="H92" s="613">
        <v>10000</v>
      </c>
      <c r="I92" s="620">
        <v>0</v>
      </c>
      <c r="J92" s="581"/>
      <c r="K92" s="582"/>
      <c r="L92" s="402"/>
      <c r="M92" s="565"/>
    </row>
    <row r="93" spans="1:13" s="240" customFormat="1" x14ac:dyDescent="0.25">
      <c r="A93" s="302" t="s">
        <v>1425</v>
      </c>
      <c r="B93" s="635">
        <v>0.8</v>
      </c>
      <c r="C93" s="635">
        <v>0.19999999999999996</v>
      </c>
      <c r="D93" s="622">
        <v>7500</v>
      </c>
      <c r="E93" s="615">
        <v>9582.23</v>
      </c>
      <c r="F93" s="616">
        <v>11977.787499999999</v>
      </c>
      <c r="G93" s="617">
        <v>9582.23</v>
      </c>
      <c r="H93" s="618">
        <v>2395.557499999999</v>
      </c>
      <c r="I93" s="619">
        <v>5104.442500000001</v>
      </c>
      <c r="J93" s="581"/>
      <c r="K93" s="582"/>
      <c r="L93" s="402"/>
      <c r="M93" s="565"/>
    </row>
    <row r="94" spans="1:13" s="240" customFormat="1" x14ac:dyDescent="0.25">
      <c r="A94" s="303" t="s">
        <v>431</v>
      </c>
      <c r="B94" s="621">
        <v>0.8</v>
      </c>
      <c r="C94" s="621">
        <f>1-B94</f>
        <v>0.19999999999999996</v>
      </c>
      <c r="D94" s="609">
        <v>36720</v>
      </c>
      <c r="E94" s="610">
        <v>20800</v>
      </c>
      <c r="F94" s="611">
        <v>26000</v>
      </c>
      <c r="G94" s="612">
        <v>20800</v>
      </c>
      <c r="H94" s="613">
        <v>5199.9999999999991</v>
      </c>
      <c r="I94" s="620">
        <v>31520</v>
      </c>
      <c r="J94" s="581"/>
      <c r="K94" s="582"/>
      <c r="L94" s="402"/>
      <c r="M94" s="565"/>
    </row>
    <row r="95" spans="1:13" s="240" customFormat="1" x14ac:dyDescent="0.25">
      <c r="A95" s="302" t="s">
        <v>1426</v>
      </c>
      <c r="B95" s="635">
        <v>0.8</v>
      </c>
      <c r="C95" s="635">
        <v>0.19999999999999996</v>
      </c>
      <c r="D95" s="622">
        <v>10000</v>
      </c>
      <c r="E95" s="615">
        <v>19164.45</v>
      </c>
      <c r="F95" s="616">
        <v>23955.5625</v>
      </c>
      <c r="G95" s="617">
        <v>19164.45</v>
      </c>
      <c r="H95" s="618">
        <v>4791.1124999999993</v>
      </c>
      <c r="I95" s="619">
        <v>5208.8875000000007</v>
      </c>
      <c r="J95" s="581"/>
      <c r="K95" s="582"/>
      <c r="L95" s="402"/>
      <c r="M95" s="565"/>
    </row>
    <row r="96" spans="1:13" s="240" customFormat="1" x14ac:dyDescent="0.25">
      <c r="A96" s="303" t="s">
        <v>432</v>
      </c>
      <c r="B96" s="621">
        <v>0.7</v>
      </c>
      <c r="C96" s="621">
        <f>1-B96</f>
        <v>0.30000000000000004</v>
      </c>
      <c r="D96" s="609">
        <v>31320</v>
      </c>
      <c r="E96" s="610">
        <v>25200</v>
      </c>
      <c r="F96" s="611">
        <v>36000</v>
      </c>
      <c r="G96" s="612">
        <v>25200</v>
      </c>
      <c r="H96" s="613">
        <v>10800.000000000002</v>
      </c>
      <c r="I96" s="620">
        <v>20520</v>
      </c>
      <c r="J96" s="581"/>
      <c r="K96" s="582"/>
      <c r="L96" s="402"/>
      <c r="M96" s="565"/>
    </row>
    <row r="97" spans="1:13" s="240" customFormat="1" x14ac:dyDescent="0.25">
      <c r="A97" s="302" t="s">
        <v>1354</v>
      </c>
      <c r="B97" s="635">
        <v>0.7</v>
      </c>
      <c r="C97" s="635">
        <v>0.30000000000000004</v>
      </c>
      <c r="D97" s="622">
        <v>5000</v>
      </c>
      <c r="E97" s="615">
        <v>9582.23</v>
      </c>
      <c r="F97" s="616">
        <v>13688.9</v>
      </c>
      <c r="G97" s="617">
        <v>9582.23</v>
      </c>
      <c r="H97" s="618">
        <v>4106.67</v>
      </c>
      <c r="I97" s="619">
        <v>893.32999999999993</v>
      </c>
      <c r="J97" s="581"/>
      <c r="K97" s="582"/>
      <c r="L97" s="402"/>
      <c r="M97" s="565"/>
    </row>
    <row r="98" spans="1:13" s="240" customFormat="1" x14ac:dyDescent="0.25">
      <c r="A98" s="303" t="s">
        <v>433</v>
      </c>
      <c r="B98" s="621">
        <v>0.5</v>
      </c>
      <c r="C98" s="621">
        <f>1-B98</f>
        <v>0.5</v>
      </c>
      <c r="D98" s="609">
        <v>18712.400000000001</v>
      </c>
      <c r="E98" s="610">
        <v>0</v>
      </c>
      <c r="F98" s="611">
        <v>0</v>
      </c>
      <c r="G98" s="612">
        <v>0</v>
      </c>
      <c r="H98" s="613">
        <v>0</v>
      </c>
      <c r="I98" s="620">
        <v>18712.400000000001</v>
      </c>
      <c r="J98" s="581"/>
      <c r="K98" s="582"/>
      <c r="L98" s="402"/>
      <c r="M98" s="565"/>
    </row>
    <row r="99" spans="1:13" s="240" customFormat="1" x14ac:dyDescent="0.25">
      <c r="A99" s="302" t="s">
        <v>1427</v>
      </c>
      <c r="B99" s="635">
        <v>0.6</v>
      </c>
      <c r="C99" s="635">
        <v>0.4</v>
      </c>
      <c r="D99" s="622">
        <v>7500</v>
      </c>
      <c r="E99" s="615">
        <v>9582.23</v>
      </c>
      <c r="F99" s="616">
        <v>15970.383333333333</v>
      </c>
      <c r="G99" s="617">
        <v>9582.23</v>
      </c>
      <c r="H99" s="618">
        <v>6388.1533333333336</v>
      </c>
      <c r="I99" s="619">
        <v>1111.8466666666664</v>
      </c>
      <c r="J99" s="581"/>
      <c r="K99" s="582"/>
      <c r="L99" s="402"/>
      <c r="M99" s="565"/>
    </row>
    <row r="100" spans="1:13" s="240" customFormat="1" x14ac:dyDescent="0.25">
      <c r="A100" s="303" t="s">
        <v>434</v>
      </c>
      <c r="B100" s="621">
        <v>0.7</v>
      </c>
      <c r="C100" s="621">
        <f>1-B100</f>
        <v>0.30000000000000004</v>
      </c>
      <c r="D100" s="609">
        <v>38160</v>
      </c>
      <c r="E100" s="610">
        <v>4900</v>
      </c>
      <c r="F100" s="611">
        <v>7000</v>
      </c>
      <c r="G100" s="612">
        <v>4900</v>
      </c>
      <c r="H100" s="613">
        <v>2100.0000000000005</v>
      </c>
      <c r="I100" s="620">
        <v>36060</v>
      </c>
      <c r="J100" s="581"/>
      <c r="K100" s="582"/>
      <c r="L100" s="402"/>
      <c r="M100" s="565"/>
    </row>
    <row r="101" spans="1:13" s="240" customFormat="1" x14ac:dyDescent="0.25">
      <c r="A101" s="302" t="s">
        <v>435</v>
      </c>
      <c r="B101" s="635">
        <v>0.7</v>
      </c>
      <c r="C101" s="635">
        <f>1-B101</f>
        <v>0.30000000000000004</v>
      </c>
      <c r="D101" s="622">
        <v>120</v>
      </c>
      <c r="E101" s="615">
        <v>16800</v>
      </c>
      <c r="F101" s="616">
        <v>399.99999999999994</v>
      </c>
      <c r="G101" s="617">
        <v>279.99999999999994</v>
      </c>
      <c r="H101" s="618">
        <v>120</v>
      </c>
      <c r="I101" s="619">
        <v>0</v>
      </c>
      <c r="J101" s="581"/>
      <c r="K101" s="582"/>
      <c r="L101" s="402"/>
      <c r="M101" s="565"/>
    </row>
    <row r="102" spans="1:13" s="240" customFormat="1" x14ac:dyDescent="0.25">
      <c r="A102" s="303" t="s">
        <v>1428</v>
      </c>
      <c r="B102" s="621">
        <v>0.7</v>
      </c>
      <c r="C102" s="621">
        <v>0.30000000000000004</v>
      </c>
      <c r="D102" s="609">
        <v>5000</v>
      </c>
      <c r="E102" s="610" t="s">
        <v>1342</v>
      </c>
      <c r="F102" s="611" t="s">
        <v>1342</v>
      </c>
      <c r="G102" s="612" t="s">
        <v>1342</v>
      </c>
      <c r="H102" s="613" t="s">
        <v>1342</v>
      </c>
      <c r="I102" s="620" t="s">
        <v>1342</v>
      </c>
      <c r="J102" s="581"/>
      <c r="K102" s="582"/>
      <c r="L102" s="402"/>
      <c r="M102" s="565"/>
    </row>
    <row r="103" spans="1:13" s="240" customFormat="1" x14ac:dyDescent="0.25">
      <c r="A103" s="302" t="s">
        <v>1429</v>
      </c>
      <c r="B103" s="635">
        <v>0.7</v>
      </c>
      <c r="C103" s="635">
        <v>0.30000000000000004</v>
      </c>
      <c r="D103" s="622">
        <v>5000</v>
      </c>
      <c r="E103" s="615">
        <v>9582.23</v>
      </c>
      <c r="F103" s="616">
        <v>13688.9</v>
      </c>
      <c r="G103" s="617">
        <v>9582.23</v>
      </c>
      <c r="H103" s="618">
        <v>4106.67</v>
      </c>
      <c r="I103" s="619">
        <v>893.32999999999993</v>
      </c>
      <c r="J103" s="581"/>
      <c r="K103" s="582"/>
      <c r="L103" s="402"/>
      <c r="M103" s="565"/>
    </row>
    <row r="104" spans="1:13" s="240" customFormat="1" x14ac:dyDescent="0.25">
      <c r="A104" s="303" t="s">
        <v>1430</v>
      </c>
      <c r="B104" s="621">
        <v>0.5</v>
      </c>
      <c r="C104" s="621">
        <v>0.5</v>
      </c>
      <c r="D104" s="609">
        <v>7500</v>
      </c>
      <c r="E104" s="610">
        <v>9582.23</v>
      </c>
      <c r="F104" s="611">
        <v>15000</v>
      </c>
      <c r="G104" s="612">
        <v>7500</v>
      </c>
      <c r="H104" s="613">
        <v>7500</v>
      </c>
      <c r="I104" s="620">
        <v>0</v>
      </c>
      <c r="J104" s="581"/>
      <c r="K104" s="582"/>
      <c r="L104" s="402"/>
      <c r="M104" s="565"/>
    </row>
    <row r="105" spans="1:13" s="240" customFormat="1" x14ac:dyDescent="0.25">
      <c r="A105" s="302" t="s">
        <v>436</v>
      </c>
      <c r="B105" s="635">
        <v>0.5</v>
      </c>
      <c r="C105" s="635">
        <f>1-B105</f>
        <v>0.5</v>
      </c>
      <c r="D105" s="622">
        <v>34220.5</v>
      </c>
      <c r="E105" s="615">
        <v>42000</v>
      </c>
      <c r="F105" s="616">
        <v>68441</v>
      </c>
      <c r="G105" s="617">
        <v>34220.5</v>
      </c>
      <c r="H105" s="618">
        <v>34220.5</v>
      </c>
      <c r="I105" s="619">
        <v>0</v>
      </c>
      <c r="J105" s="581"/>
      <c r="K105" s="582"/>
      <c r="L105" s="402"/>
      <c r="M105" s="565"/>
    </row>
    <row r="106" spans="1:13" s="240" customFormat="1" x14ac:dyDescent="0.25">
      <c r="A106" s="303" t="s">
        <v>1369</v>
      </c>
      <c r="B106" s="621">
        <v>0.5</v>
      </c>
      <c r="C106" s="621">
        <v>0.5</v>
      </c>
      <c r="D106" s="609">
        <v>7500</v>
      </c>
      <c r="E106" s="610">
        <v>362.78</v>
      </c>
      <c r="F106" s="611">
        <v>725.56</v>
      </c>
      <c r="G106" s="612">
        <v>362.78</v>
      </c>
      <c r="H106" s="613">
        <v>362.78</v>
      </c>
      <c r="I106" s="620">
        <v>7137.22</v>
      </c>
      <c r="J106" s="581"/>
      <c r="K106" s="582"/>
      <c r="L106" s="402"/>
      <c r="M106" s="565"/>
    </row>
    <row r="107" spans="1:13" s="240" customFormat="1" x14ac:dyDescent="0.25">
      <c r="A107" s="302" t="s">
        <v>437</v>
      </c>
      <c r="B107" s="635">
        <v>0.7</v>
      </c>
      <c r="C107" s="635">
        <f>1-B107</f>
        <v>0.30000000000000004</v>
      </c>
      <c r="D107" s="622">
        <v>30000</v>
      </c>
      <c r="E107" s="615">
        <v>48300</v>
      </c>
      <c r="F107" s="616">
        <v>69000</v>
      </c>
      <c r="G107" s="617">
        <v>48300</v>
      </c>
      <c r="H107" s="618">
        <v>20700.000000000004</v>
      </c>
      <c r="I107" s="619">
        <v>9299.9999999999964</v>
      </c>
      <c r="J107" s="581"/>
      <c r="K107" s="582"/>
      <c r="L107" s="402"/>
      <c r="M107" s="565"/>
    </row>
    <row r="108" spans="1:13" s="240" customFormat="1" x14ac:dyDescent="0.25">
      <c r="A108" s="303" t="s">
        <v>438</v>
      </c>
      <c r="B108" s="621">
        <v>0.7</v>
      </c>
      <c r="C108" s="621">
        <f>1-B108</f>
        <v>0.30000000000000004</v>
      </c>
      <c r="D108" s="609">
        <v>5463</v>
      </c>
      <c r="E108" s="610">
        <v>4200</v>
      </c>
      <c r="F108" s="611">
        <v>6000</v>
      </c>
      <c r="G108" s="612">
        <v>4200</v>
      </c>
      <c r="H108" s="613">
        <v>1800.0000000000002</v>
      </c>
      <c r="I108" s="620">
        <v>3663</v>
      </c>
      <c r="J108" s="581"/>
      <c r="K108" s="582"/>
      <c r="L108" s="402"/>
      <c r="M108" s="565"/>
    </row>
    <row r="109" spans="1:13" s="240" customFormat="1" x14ac:dyDescent="0.25">
      <c r="A109" s="302" t="s">
        <v>439</v>
      </c>
      <c r="B109" s="635">
        <v>0.7</v>
      </c>
      <c r="C109" s="635">
        <f>1-B109</f>
        <v>0.30000000000000004</v>
      </c>
      <c r="D109" s="622">
        <v>1160</v>
      </c>
      <c r="E109" s="615">
        <v>25900</v>
      </c>
      <c r="F109" s="616">
        <v>3866.6666666666661</v>
      </c>
      <c r="G109" s="617">
        <v>2706.6666666666661</v>
      </c>
      <c r="H109" s="618">
        <v>1160</v>
      </c>
      <c r="I109" s="619">
        <v>0</v>
      </c>
      <c r="J109" s="581"/>
      <c r="K109" s="582"/>
      <c r="L109" s="402"/>
      <c r="M109" s="565"/>
    </row>
    <row r="110" spans="1:13" s="240" customFormat="1" x14ac:dyDescent="0.25">
      <c r="A110" s="303" t="s">
        <v>1431</v>
      </c>
      <c r="B110" s="621">
        <v>0.8</v>
      </c>
      <c r="C110" s="621">
        <v>0.19999999999999996</v>
      </c>
      <c r="D110" s="609">
        <v>5000</v>
      </c>
      <c r="E110" s="610">
        <v>10252.98</v>
      </c>
      <c r="F110" s="611">
        <v>12816.224999999999</v>
      </c>
      <c r="G110" s="612">
        <v>10252.98</v>
      </c>
      <c r="H110" s="613">
        <v>2563.244999999999</v>
      </c>
      <c r="I110" s="620">
        <v>2436.755000000001</v>
      </c>
      <c r="J110" s="581"/>
      <c r="K110" s="582"/>
      <c r="L110" s="402"/>
      <c r="M110" s="565"/>
    </row>
    <row r="111" spans="1:13" s="240" customFormat="1" x14ac:dyDescent="0.25">
      <c r="A111" s="302" t="s">
        <v>440</v>
      </c>
      <c r="B111" s="635">
        <v>0.7</v>
      </c>
      <c r="C111" s="635">
        <f>1-B111</f>
        <v>0.30000000000000004</v>
      </c>
      <c r="D111" s="622">
        <v>11159</v>
      </c>
      <c r="E111" s="615">
        <v>10500</v>
      </c>
      <c r="F111" s="616">
        <v>15000.000000000002</v>
      </c>
      <c r="G111" s="617">
        <v>10500</v>
      </c>
      <c r="H111" s="618">
        <v>4500.0000000000009</v>
      </c>
      <c r="I111" s="619">
        <v>6658.9999999999991</v>
      </c>
      <c r="J111" s="581"/>
      <c r="K111" s="582"/>
      <c r="L111" s="402"/>
      <c r="M111" s="565"/>
    </row>
    <row r="112" spans="1:13" s="240" customFormat="1" x14ac:dyDescent="0.25">
      <c r="A112" s="303" t="s">
        <v>1432</v>
      </c>
      <c r="B112" s="621">
        <v>0.8</v>
      </c>
      <c r="C112" s="621">
        <v>0.19999999999999996</v>
      </c>
      <c r="D112" s="609">
        <v>5000</v>
      </c>
      <c r="E112" s="610">
        <v>9582.23</v>
      </c>
      <c r="F112" s="611">
        <v>11977.787499999999</v>
      </c>
      <c r="G112" s="612">
        <v>9582.23</v>
      </c>
      <c r="H112" s="613">
        <v>2395.557499999999</v>
      </c>
      <c r="I112" s="620">
        <v>2604.442500000001</v>
      </c>
      <c r="J112" s="581"/>
      <c r="K112" s="582"/>
      <c r="L112" s="402"/>
      <c r="M112" s="565"/>
    </row>
    <row r="113" spans="1:13" s="240" customFormat="1" x14ac:dyDescent="0.25">
      <c r="A113" s="302" t="s">
        <v>442</v>
      </c>
      <c r="B113" s="635">
        <v>0.6</v>
      </c>
      <c r="C113" s="635">
        <f>1-B113</f>
        <v>0.4</v>
      </c>
      <c r="D113" s="622">
        <v>80</v>
      </c>
      <c r="E113" s="615">
        <v>38400</v>
      </c>
      <c r="F113" s="616">
        <v>200</v>
      </c>
      <c r="G113" s="617">
        <v>120</v>
      </c>
      <c r="H113" s="618">
        <v>80</v>
      </c>
      <c r="I113" s="619">
        <v>0</v>
      </c>
      <c r="J113" s="581"/>
      <c r="K113" s="582"/>
      <c r="L113" s="402"/>
      <c r="M113" s="565"/>
    </row>
    <row r="114" spans="1:13" s="240" customFormat="1" x14ac:dyDescent="0.25">
      <c r="A114" s="303" t="s">
        <v>1433</v>
      </c>
      <c r="B114" s="621">
        <v>0.6</v>
      </c>
      <c r="C114" s="621">
        <v>0.4</v>
      </c>
      <c r="D114" s="609">
        <v>7500</v>
      </c>
      <c r="E114" s="610" t="s">
        <v>1342</v>
      </c>
      <c r="F114" s="611" t="s">
        <v>1342</v>
      </c>
      <c r="G114" s="612" t="s">
        <v>1342</v>
      </c>
      <c r="H114" s="613" t="s">
        <v>1342</v>
      </c>
      <c r="I114" s="620" t="s">
        <v>1342</v>
      </c>
      <c r="J114" s="581"/>
      <c r="K114" s="582"/>
      <c r="L114" s="402"/>
      <c r="M114" s="565"/>
    </row>
    <row r="115" spans="1:13" s="240" customFormat="1" x14ac:dyDescent="0.25">
      <c r="A115" s="302" t="s">
        <v>1434</v>
      </c>
      <c r="B115" s="635">
        <v>0.7</v>
      </c>
      <c r="C115" s="635">
        <v>0.30000000000000004</v>
      </c>
      <c r="D115" s="622">
        <v>10000</v>
      </c>
      <c r="E115" s="615">
        <v>9582.23</v>
      </c>
      <c r="F115" s="616">
        <v>13688.9</v>
      </c>
      <c r="G115" s="617">
        <v>9582.23</v>
      </c>
      <c r="H115" s="618">
        <v>4106.67</v>
      </c>
      <c r="I115" s="619">
        <v>5893.33</v>
      </c>
      <c r="J115" s="581"/>
      <c r="K115" s="582"/>
      <c r="L115" s="402"/>
      <c r="M115" s="565"/>
    </row>
    <row r="116" spans="1:13" s="240" customFormat="1" x14ac:dyDescent="0.25">
      <c r="A116" s="303" t="s">
        <v>1435</v>
      </c>
      <c r="B116" s="621">
        <v>0.7</v>
      </c>
      <c r="C116" s="621">
        <v>0.30000000000000004</v>
      </c>
      <c r="D116" s="609">
        <v>7500</v>
      </c>
      <c r="E116" s="610">
        <v>9582.23</v>
      </c>
      <c r="F116" s="611">
        <v>13688.9</v>
      </c>
      <c r="G116" s="612">
        <v>9582.23</v>
      </c>
      <c r="H116" s="613">
        <v>4106.67</v>
      </c>
      <c r="I116" s="620">
        <v>3393.33</v>
      </c>
      <c r="J116" s="581"/>
      <c r="K116" s="582"/>
      <c r="L116" s="402"/>
      <c r="M116" s="565"/>
    </row>
    <row r="117" spans="1:13" s="240" customFormat="1" x14ac:dyDescent="0.25">
      <c r="A117" s="302" t="s">
        <v>443</v>
      </c>
      <c r="B117" s="635">
        <v>0.6</v>
      </c>
      <c r="C117" s="635">
        <f>1-B117</f>
        <v>0.4</v>
      </c>
      <c r="D117" s="622">
        <v>14012.4</v>
      </c>
      <c r="E117" s="615">
        <v>9600</v>
      </c>
      <c r="F117" s="616">
        <v>16000</v>
      </c>
      <c r="G117" s="617">
        <v>9600</v>
      </c>
      <c r="H117" s="618">
        <v>6400</v>
      </c>
      <c r="I117" s="619">
        <v>7612.4</v>
      </c>
      <c r="J117" s="581"/>
      <c r="K117" s="582"/>
      <c r="L117" s="402"/>
      <c r="M117" s="565"/>
    </row>
    <row r="118" spans="1:13" s="240" customFormat="1" x14ac:dyDescent="0.25">
      <c r="A118" s="303" t="s">
        <v>1370</v>
      </c>
      <c r="B118" s="621">
        <v>0.6</v>
      </c>
      <c r="C118" s="621">
        <v>0.4</v>
      </c>
      <c r="D118" s="609">
        <v>5000</v>
      </c>
      <c r="E118" s="610" t="s">
        <v>1342</v>
      </c>
      <c r="F118" s="611" t="s">
        <v>1342</v>
      </c>
      <c r="G118" s="612" t="s">
        <v>1342</v>
      </c>
      <c r="H118" s="613" t="s">
        <v>1342</v>
      </c>
      <c r="I118" s="620" t="s">
        <v>1342</v>
      </c>
      <c r="J118" s="581"/>
      <c r="K118" s="582"/>
      <c r="L118" s="402"/>
      <c r="M118" s="565"/>
    </row>
    <row r="119" spans="1:13" s="240" customFormat="1" x14ac:dyDescent="0.25">
      <c r="A119" s="302" t="s">
        <v>1436</v>
      </c>
      <c r="B119" s="635">
        <v>0.8</v>
      </c>
      <c r="C119" s="635">
        <v>0.19999999999999996</v>
      </c>
      <c r="D119" s="622">
        <v>5000</v>
      </c>
      <c r="E119" s="615">
        <v>12936.01</v>
      </c>
      <c r="F119" s="616">
        <v>16170.012499999999</v>
      </c>
      <c r="G119" s="617">
        <v>12936.01</v>
      </c>
      <c r="H119" s="618">
        <v>3234.0024999999991</v>
      </c>
      <c r="I119" s="619">
        <v>1765.9975000000009</v>
      </c>
      <c r="J119" s="581"/>
      <c r="K119" s="582"/>
      <c r="L119" s="402"/>
      <c r="M119" s="565"/>
    </row>
    <row r="120" spans="1:13" s="240" customFormat="1" x14ac:dyDescent="0.25">
      <c r="A120" s="303" t="s">
        <v>1437</v>
      </c>
      <c r="B120" s="621">
        <v>0.7</v>
      </c>
      <c r="C120" s="621">
        <v>0.30000000000000004</v>
      </c>
      <c r="D120" s="609">
        <v>2400</v>
      </c>
      <c r="E120" s="610">
        <v>23955.57</v>
      </c>
      <c r="F120" s="611">
        <v>7999.9999999999991</v>
      </c>
      <c r="G120" s="612">
        <v>5599.9999999999991</v>
      </c>
      <c r="H120" s="613">
        <v>2400</v>
      </c>
      <c r="I120" s="620">
        <v>0</v>
      </c>
      <c r="J120" s="581"/>
      <c r="K120" s="582"/>
      <c r="L120" s="402"/>
      <c r="M120" s="565"/>
    </row>
    <row r="121" spans="1:13" s="240" customFormat="1" x14ac:dyDescent="0.25">
      <c r="A121" s="302" t="s">
        <v>1371</v>
      </c>
      <c r="B121" s="635">
        <v>0.6</v>
      </c>
      <c r="C121" s="635">
        <v>0.4</v>
      </c>
      <c r="D121" s="622">
        <v>5000</v>
      </c>
      <c r="E121" s="615">
        <v>9582.23</v>
      </c>
      <c r="F121" s="616">
        <v>12500</v>
      </c>
      <c r="G121" s="617">
        <v>7500</v>
      </c>
      <c r="H121" s="618">
        <v>5000</v>
      </c>
      <c r="I121" s="619">
        <v>0</v>
      </c>
      <c r="J121" s="581"/>
      <c r="K121" s="582"/>
      <c r="L121" s="402"/>
      <c r="M121" s="565"/>
    </row>
    <row r="122" spans="1:13" s="240" customFormat="1" x14ac:dyDescent="0.25">
      <c r="A122" s="303" t="s">
        <v>1372</v>
      </c>
      <c r="B122" s="621">
        <v>0.7</v>
      </c>
      <c r="C122" s="621">
        <v>0.30000000000000004</v>
      </c>
      <c r="D122" s="609">
        <v>5000</v>
      </c>
      <c r="E122" s="610">
        <v>9582.23</v>
      </c>
      <c r="F122" s="611">
        <v>13688.9</v>
      </c>
      <c r="G122" s="612">
        <v>9582.23</v>
      </c>
      <c r="H122" s="613">
        <v>4106.67</v>
      </c>
      <c r="I122" s="620">
        <v>893.32999999999993</v>
      </c>
      <c r="J122" s="581"/>
      <c r="K122" s="582"/>
      <c r="L122" s="402"/>
      <c r="M122" s="565"/>
    </row>
    <row r="123" spans="1:13" s="240" customFormat="1" x14ac:dyDescent="0.25">
      <c r="A123" s="302" t="s">
        <v>1438</v>
      </c>
      <c r="B123" s="635">
        <v>0.8</v>
      </c>
      <c r="C123" s="635">
        <v>0.19999999999999996</v>
      </c>
      <c r="D123" s="622">
        <v>5000</v>
      </c>
      <c r="E123" s="615">
        <v>9582.23</v>
      </c>
      <c r="F123" s="616">
        <v>11977.787499999999</v>
      </c>
      <c r="G123" s="617">
        <v>9582.23</v>
      </c>
      <c r="H123" s="618">
        <v>2395.557499999999</v>
      </c>
      <c r="I123" s="619">
        <v>2604.442500000001</v>
      </c>
      <c r="J123" s="581"/>
      <c r="K123" s="582"/>
      <c r="L123" s="402"/>
      <c r="M123" s="565"/>
    </row>
    <row r="124" spans="1:13" s="240" customFormat="1" x14ac:dyDescent="0.25">
      <c r="A124" s="303" t="s">
        <v>446</v>
      </c>
      <c r="B124" s="621">
        <v>0.6</v>
      </c>
      <c r="C124" s="621">
        <f>1-B124</f>
        <v>0.4</v>
      </c>
      <c r="D124" s="609">
        <v>1000</v>
      </c>
      <c r="E124" s="610">
        <v>4200</v>
      </c>
      <c r="F124" s="611">
        <v>2500</v>
      </c>
      <c r="G124" s="612">
        <v>1500</v>
      </c>
      <c r="H124" s="613">
        <v>1000</v>
      </c>
      <c r="I124" s="620">
        <v>0</v>
      </c>
      <c r="J124" s="581"/>
      <c r="K124" s="582"/>
      <c r="L124" s="402"/>
      <c r="M124" s="565"/>
    </row>
    <row r="125" spans="1:13" s="240" customFormat="1" x14ac:dyDescent="0.25">
      <c r="A125" s="302" t="s">
        <v>1373</v>
      </c>
      <c r="B125" s="635">
        <v>0.6</v>
      </c>
      <c r="C125" s="635">
        <v>0.4</v>
      </c>
      <c r="D125" s="622">
        <v>5000</v>
      </c>
      <c r="E125" s="615" t="s">
        <v>1342</v>
      </c>
      <c r="F125" s="616" t="s">
        <v>1342</v>
      </c>
      <c r="G125" s="617" t="s">
        <v>1342</v>
      </c>
      <c r="H125" s="618" t="s">
        <v>1342</v>
      </c>
      <c r="I125" s="619" t="s">
        <v>1342</v>
      </c>
      <c r="J125" s="581"/>
      <c r="K125" s="582"/>
      <c r="L125" s="402"/>
      <c r="M125" s="565"/>
    </row>
    <row r="126" spans="1:13" s="240" customFormat="1" x14ac:dyDescent="0.25">
      <c r="A126" s="303" t="s">
        <v>1439</v>
      </c>
      <c r="B126" s="621">
        <v>0.6</v>
      </c>
      <c r="C126" s="621">
        <v>0.4</v>
      </c>
      <c r="D126" s="609">
        <v>6735</v>
      </c>
      <c r="E126" s="610">
        <v>9582.23</v>
      </c>
      <c r="F126" s="611">
        <v>15970.383333333333</v>
      </c>
      <c r="G126" s="612">
        <v>9582.23</v>
      </c>
      <c r="H126" s="613">
        <v>6388.1533333333336</v>
      </c>
      <c r="I126" s="620">
        <v>346.84666666666635</v>
      </c>
      <c r="J126" s="581"/>
      <c r="K126" s="582"/>
      <c r="L126" s="402"/>
      <c r="M126" s="565"/>
    </row>
    <row r="127" spans="1:13" s="240" customFormat="1" x14ac:dyDescent="0.25">
      <c r="A127" s="302" t="s">
        <v>448</v>
      </c>
      <c r="B127" s="635">
        <v>0.6</v>
      </c>
      <c r="C127" s="635">
        <f>1-B127</f>
        <v>0.4</v>
      </c>
      <c r="D127" s="622">
        <v>49701.599999999999</v>
      </c>
      <c r="E127" s="615">
        <v>99000</v>
      </c>
      <c r="F127" s="616">
        <v>124255</v>
      </c>
      <c r="G127" s="617">
        <v>74553</v>
      </c>
      <c r="H127" s="618">
        <v>49702</v>
      </c>
      <c r="I127" s="619">
        <v>-0.40000000000145519</v>
      </c>
      <c r="J127" s="581"/>
      <c r="K127" s="582"/>
      <c r="L127" s="402"/>
      <c r="M127" s="565"/>
    </row>
    <row r="128" spans="1:13" s="240" customFormat="1" x14ac:dyDescent="0.25">
      <c r="A128" s="303" t="s">
        <v>449</v>
      </c>
      <c r="B128" s="621">
        <v>0.6</v>
      </c>
      <c r="C128" s="621">
        <f>1-B128</f>
        <v>0.4</v>
      </c>
      <c r="D128" s="609">
        <v>7256.3999999999978</v>
      </c>
      <c r="E128" s="610">
        <v>0</v>
      </c>
      <c r="F128" s="611">
        <v>0</v>
      </c>
      <c r="G128" s="612">
        <v>0</v>
      </c>
      <c r="H128" s="613">
        <v>0</v>
      </c>
      <c r="I128" s="620">
        <v>7256.3999999999978</v>
      </c>
      <c r="J128" s="581"/>
      <c r="K128" s="582"/>
      <c r="L128" s="402"/>
      <c r="M128" s="565"/>
    </row>
    <row r="129" spans="1:13" s="240" customFormat="1" x14ac:dyDescent="0.25">
      <c r="A129" s="302" t="s">
        <v>1440</v>
      </c>
      <c r="B129" s="635">
        <v>0.6</v>
      </c>
      <c r="C129" s="635">
        <v>0.4</v>
      </c>
      <c r="D129" s="622">
        <v>5000</v>
      </c>
      <c r="E129" s="615">
        <v>9582.23</v>
      </c>
      <c r="F129" s="616">
        <v>12500</v>
      </c>
      <c r="G129" s="617">
        <v>7500</v>
      </c>
      <c r="H129" s="618">
        <v>5000</v>
      </c>
      <c r="I129" s="619">
        <v>0</v>
      </c>
      <c r="J129" s="581"/>
      <c r="K129" s="582"/>
      <c r="L129" s="402"/>
      <c r="M129" s="565"/>
    </row>
    <row r="130" spans="1:13" s="240" customFormat="1" x14ac:dyDescent="0.25">
      <c r="A130" s="303" t="s">
        <v>1441</v>
      </c>
      <c r="B130" s="621">
        <v>0.7</v>
      </c>
      <c r="C130" s="621">
        <v>0.30000000000000004</v>
      </c>
      <c r="D130" s="609">
        <v>7198</v>
      </c>
      <c r="E130" s="610">
        <v>18685.34</v>
      </c>
      <c r="F130" s="611">
        <v>23993.333333333328</v>
      </c>
      <c r="G130" s="612">
        <v>16795.333333333328</v>
      </c>
      <c r="H130" s="613">
        <v>7198</v>
      </c>
      <c r="I130" s="620">
        <v>0</v>
      </c>
      <c r="J130" s="581"/>
      <c r="K130" s="582"/>
      <c r="L130" s="402"/>
      <c r="M130" s="565"/>
    </row>
    <row r="131" spans="1:13" s="240" customFormat="1" x14ac:dyDescent="0.25">
      <c r="A131" s="302" t="s">
        <v>1374</v>
      </c>
      <c r="B131" s="635">
        <v>0.9</v>
      </c>
      <c r="C131" s="635">
        <v>9.9999999999999978E-2</v>
      </c>
      <c r="D131" s="622">
        <v>5000</v>
      </c>
      <c r="E131" s="615">
        <v>9582.23</v>
      </c>
      <c r="F131" s="616">
        <v>10646.922222222222</v>
      </c>
      <c r="G131" s="617">
        <v>9582.23</v>
      </c>
      <c r="H131" s="618">
        <v>1064.692222222222</v>
      </c>
      <c r="I131" s="619">
        <v>3935.307777777778</v>
      </c>
      <c r="J131" s="581"/>
      <c r="K131" s="582"/>
      <c r="L131" s="402"/>
      <c r="M131" s="565"/>
    </row>
    <row r="132" spans="1:13" s="240" customFormat="1" x14ac:dyDescent="0.25">
      <c r="A132" s="303" t="s">
        <v>1442</v>
      </c>
      <c r="B132" s="621">
        <v>0.7</v>
      </c>
      <c r="C132" s="621">
        <v>0.30000000000000004</v>
      </c>
      <c r="D132" s="609">
        <v>5000</v>
      </c>
      <c r="E132" s="610">
        <v>9582.23</v>
      </c>
      <c r="F132" s="611">
        <v>13688.9</v>
      </c>
      <c r="G132" s="612">
        <v>9582.23</v>
      </c>
      <c r="H132" s="613">
        <v>4106.67</v>
      </c>
      <c r="I132" s="620">
        <v>893.32999999999993</v>
      </c>
      <c r="J132" s="581"/>
      <c r="K132" s="582"/>
      <c r="L132" s="402"/>
      <c r="M132" s="565"/>
    </row>
    <row r="133" spans="1:13" s="240" customFormat="1" x14ac:dyDescent="0.25">
      <c r="A133" s="302" t="s">
        <v>1375</v>
      </c>
      <c r="B133" s="635">
        <v>0.6</v>
      </c>
      <c r="C133" s="635">
        <v>0.4</v>
      </c>
      <c r="D133" s="622">
        <v>5000</v>
      </c>
      <c r="E133" s="615">
        <v>9582.23</v>
      </c>
      <c r="F133" s="616">
        <v>12500</v>
      </c>
      <c r="G133" s="617">
        <v>7500</v>
      </c>
      <c r="H133" s="618">
        <v>5000</v>
      </c>
      <c r="I133" s="619">
        <v>0</v>
      </c>
      <c r="J133" s="581"/>
      <c r="K133" s="582"/>
      <c r="L133" s="402"/>
      <c r="M133" s="565"/>
    </row>
    <row r="134" spans="1:13" s="240" customFormat="1" x14ac:dyDescent="0.25">
      <c r="A134" s="303" t="s">
        <v>1443</v>
      </c>
      <c r="B134" s="621">
        <v>0.7</v>
      </c>
      <c r="C134" s="621">
        <v>0.30000000000000004</v>
      </c>
      <c r="D134" s="609">
        <v>10000</v>
      </c>
      <c r="E134" s="610" t="s">
        <v>1342</v>
      </c>
      <c r="F134" s="611" t="s">
        <v>1342</v>
      </c>
      <c r="G134" s="612" t="s">
        <v>1342</v>
      </c>
      <c r="H134" s="613" t="s">
        <v>1342</v>
      </c>
      <c r="I134" s="620" t="s">
        <v>1342</v>
      </c>
      <c r="J134" s="581"/>
      <c r="K134" s="582"/>
      <c r="L134" s="402"/>
      <c r="M134" s="565"/>
    </row>
    <row r="135" spans="1:13" s="240" customFormat="1" x14ac:dyDescent="0.25">
      <c r="A135" s="302" t="s">
        <v>1444</v>
      </c>
      <c r="B135" s="635">
        <v>0.6</v>
      </c>
      <c r="C135" s="635">
        <v>0.4</v>
      </c>
      <c r="D135" s="622">
        <v>4597</v>
      </c>
      <c r="E135" s="615">
        <v>9582.23</v>
      </c>
      <c r="F135" s="616">
        <v>11492.5</v>
      </c>
      <c r="G135" s="617">
        <v>6895.5</v>
      </c>
      <c r="H135" s="618">
        <v>4597</v>
      </c>
      <c r="I135" s="619">
        <v>0</v>
      </c>
      <c r="J135" s="581"/>
      <c r="K135" s="582"/>
      <c r="L135" s="402"/>
      <c r="M135" s="565"/>
    </row>
    <row r="136" spans="1:13" s="240" customFormat="1" x14ac:dyDescent="0.25">
      <c r="A136" s="303" t="s">
        <v>1445</v>
      </c>
      <c r="B136" s="621">
        <v>0.6</v>
      </c>
      <c r="C136" s="621">
        <v>0.4</v>
      </c>
      <c r="D136" s="609">
        <v>7500</v>
      </c>
      <c r="E136" s="610">
        <v>9582.23</v>
      </c>
      <c r="F136" s="611">
        <v>15970.383333333333</v>
      </c>
      <c r="G136" s="612">
        <v>9582.23</v>
      </c>
      <c r="H136" s="613">
        <v>6388.1533333333336</v>
      </c>
      <c r="I136" s="620">
        <v>1111.8466666666664</v>
      </c>
      <c r="J136" s="581"/>
      <c r="K136" s="582"/>
      <c r="L136" s="402"/>
      <c r="M136" s="565"/>
    </row>
    <row r="137" spans="1:13" s="240" customFormat="1" x14ac:dyDescent="0.25">
      <c r="A137" s="302" t="s">
        <v>1446</v>
      </c>
      <c r="B137" s="635">
        <v>0.7</v>
      </c>
      <c r="C137" s="635">
        <v>0.30000000000000004</v>
      </c>
      <c r="D137" s="622">
        <v>5000</v>
      </c>
      <c r="E137" s="615" t="s">
        <v>1342</v>
      </c>
      <c r="F137" s="616" t="s">
        <v>1342</v>
      </c>
      <c r="G137" s="617" t="s">
        <v>1342</v>
      </c>
      <c r="H137" s="618" t="s">
        <v>1342</v>
      </c>
      <c r="I137" s="619" t="s">
        <v>1342</v>
      </c>
      <c r="J137" s="581"/>
      <c r="K137" s="582"/>
      <c r="L137" s="402"/>
      <c r="M137" s="565"/>
    </row>
    <row r="138" spans="1:13" s="240" customFormat="1" x14ac:dyDescent="0.25">
      <c r="A138" s="303" t="s">
        <v>451</v>
      </c>
      <c r="B138" s="621">
        <v>0.6</v>
      </c>
      <c r="C138" s="621">
        <f>1-B138</f>
        <v>0.4</v>
      </c>
      <c r="D138" s="609">
        <v>240</v>
      </c>
      <c r="E138" s="610">
        <v>26400</v>
      </c>
      <c r="F138" s="611">
        <v>600</v>
      </c>
      <c r="G138" s="612">
        <v>360</v>
      </c>
      <c r="H138" s="613">
        <v>240</v>
      </c>
      <c r="I138" s="620">
        <v>0</v>
      </c>
      <c r="J138" s="581"/>
      <c r="K138" s="582"/>
      <c r="L138" s="402"/>
      <c r="M138" s="565"/>
    </row>
    <row r="139" spans="1:13" s="240" customFormat="1" x14ac:dyDescent="0.25">
      <c r="A139" s="302" t="s">
        <v>1447</v>
      </c>
      <c r="B139" s="635">
        <v>0.6</v>
      </c>
      <c r="C139" s="635">
        <v>0.4</v>
      </c>
      <c r="D139" s="622">
        <v>7500</v>
      </c>
      <c r="E139" s="615" t="s">
        <v>1342</v>
      </c>
      <c r="F139" s="616" t="s">
        <v>1342</v>
      </c>
      <c r="G139" s="617" t="s">
        <v>1342</v>
      </c>
      <c r="H139" s="618" t="s">
        <v>1342</v>
      </c>
      <c r="I139" s="619" t="s">
        <v>1342</v>
      </c>
      <c r="J139" s="581"/>
      <c r="K139" s="582"/>
      <c r="L139" s="402"/>
      <c r="M139" s="565"/>
    </row>
    <row r="140" spans="1:13" s="240" customFormat="1" x14ac:dyDescent="0.25">
      <c r="A140" s="303" t="s">
        <v>452</v>
      </c>
      <c r="B140" s="621">
        <v>0.6</v>
      </c>
      <c r="C140" s="621">
        <f>1-B140</f>
        <v>0.4</v>
      </c>
      <c r="D140" s="609">
        <v>30000</v>
      </c>
      <c r="E140" s="610">
        <v>4200</v>
      </c>
      <c r="F140" s="611">
        <v>7000</v>
      </c>
      <c r="G140" s="612">
        <v>4200</v>
      </c>
      <c r="H140" s="613">
        <v>2800</v>
      </c>
      <c r="I140" s="620">
        <v>27200</v>
      </c>
      <c r="J140" s="581"/>
      <c r="K140" s="582"/>
      <c r="L140" s="402"/>
      <c r="M140" s="565"/>
    </row>
    <row r="141" spans="1:13" s="240" customFormat="1" x14ac:dyDescent="0.25">
      <c r="A141" s="302" t="s">
        <v>453</v>
      </c>
      <c r="B141" s="635">
        <v>0.7</v>
      </c>
      <c r="C141" s="635">
        <f>1-B141</f>
        <v>0.30000000000000004</v>
      </c>
      <c r="D141" s="622">
        <v>9799.8999999999978</v>
      </c>
      <c r="E141" s="615">
        <v>1610</v>
      </c>
      <c r="F141" s="616">
        <v>2300</v>
      </c>
      <c r="G141" s="617">
        <v>1610</v>
      </c>
      <c r="H141" s="618">
        <v>690.00000000000011</v>
      </c>
      <c r="I141" s="619">
        <v>9109.8999999999978</v>
      </c>
      <c r="J141" s="581"/>
      <c r="K141" s="582"/>
      <c r="L141" s="402"/>
      <c r="M141" s="565"/>
    </row>
    <row r="142" spans="1:13" s="240" customFormat="1" x14ac:dyDescent="0.25">
      <c r="A142" s="303" t="s">
        <v>1376</v>
      </c>
      <c r="B142" s="621">
        <v>0.6</v>
      </c>
      <c r="C142" s="621">
        <v>0.4</v>
      </c>
      <c r="D142" s="609">
        <v>5000</v>
      </c>
      <c r="E142" s="610">
        <v>9582.23</v>
      </c>
      <c r="F142" s="611">
        <v>12500</v>
      </c>
      <c r="G142" s="612">
        <v>7500</v>
      </c>
      <c r="H142" s="613">
        <v>5000</v>
      </c>
      <c r="I142" s="620">
        <v>0</v>
      </c>
      <c r="J142" s="581"/>
      <c r="K142" s="582"/>
      <c r="L142" s="402"/>
      <c r="M142" s="565"/>
    </row>
    <row r="143" spans="1:13" s="240" customFormat="1" x14ac:dyDescent="0.25">
      <c r="A143" s="302" t="s">
        <v>454</v>
      </c>
      <c r="B143" s="635">
        <v>0.8</v>
      </c>
      <c r="C143" s="635">
        <f>1-B143</f>
        <v>0.19999999999999996</v>
      </c>
      <c r="D143" s="622">
        <v>1378</v>
      </c>
      <c r="E143" s="615">
        <v>4800</v>
      </c>
      <c r="F143" s="616">
        <v>6000</v>
      </c>
      <c r="G143" s="617">
        <v>4800</v>
      </c>
      <c r="H143" s="618">
        <v>1199.9999999999998</v>
      </c>
      <c r="I143" s="619">
        <v>178.00000000000023</v>
      </c>
      <c r="J143" s="581"/>
      <c r="K143" s="582"/>
      <c r="L143" s="402"/>
      <c r="M143" s="565"/>
    </row>
    <row r="144" spans="1:13" s="240" customFormat="1" x14ac:dyDescent="0.25">
      <c r="A144" s="303" t="s">
        <v>1448</v>
      </c>
      <c r="B144" s="621">
        <v>0.7</v>
      </c>
      <c r="C144" s="621">
        <v>0.30000000000000004</v>
      </c>
      <c r="D144" s="609">
        <v>7500</v>
      </c>
      <c r="E144" s="610">
        <v>11977.78</v>
      </c>
      <c r="F144" s="611">
        <v>17111.114285714288</v>
      </c>
      <c r="G144" s="612">
        <v>11977.78</v>
      </c>
      <c r="H144" s="613">
        <v>5133.334285714287</v>
      </c>
      <c r="I144" s="620">
        <v>2366.665714285713</v>
      </c>
      <c r="J144" s="581"/>
      <c r="K144" s="582"/>
      <c r="L144" s="402"/>
      <c r="M144" s="565"/>
    </row>
    <row r="145" spans="1:13" s="240" customFormat="1" x14ac:dyDescent="0.25">
      <c r="A145" s="302" t="s">
        <v>456</v>
      </c>
      <c r="B145" s="635">
        <v>0.6</v>
      </c>
      <c r="C145" s="635">
        <f>1-B145</f>
        <v>0.4</v>
      </c>
      <c r="D145" s="622">
        <v>14060</v>
      </c>
      <c r="E145" s="615">
        <v>10800</v>
      </c>
      <c r="F145" s="616">
        <v>18000</v>
      </c>
      <c r="G145" s="617">
        <v>10800</v>
      </c>
      <c r="H145" s="618">
        <v>7200</v>
      </c>
      <c r="I145" s="619">
        <v>6860</v>
      </c>
      <c r="J145" s="581"/>
      <c r="K145" s="582"/>
      <c r="L145" s="402"/>
      <c r="M145" s="565"/>
    </row>
    <row r="146" spans="1:13" s="240" customFormat="1" x14ac:dyDescent="0.25">
      <c r="A146" s="303" t="s">
        <v>1449</v>
      </c>
      <c r="B146" s="621">
        <v>0.6</v>
      </c>
      <c r="C146" s="621">
        <v>0.4</v>
      </c>
      <c r="D146" s="609">
        <v>7500</v>
      </c>
      <c r="E146" s="610">
        <v>17008.45</v>
      </c>
      <c r="F146" s="611">
        <v>18750</v>
      </c>
      <c r="G146" s="612">
        <v>11250</v>
      </c>
      <c r="H146" s="613">
        <v>7500</v>
      </c>
      <c r="I146" s="620">
        <v>0</v>
      </c>
      <c r="J146" s="581"/>
      <c r="K146" s="582"/>
      <c r="L146" s="402"/>
      <c r="M146" s="565"/>
    </row>
    <row r="147" spans="1:13" s="240" customFormat="1" x14ac:dyDescent="0.25">
      <c r="A147" s="302" t="s">
        <v>1450</v>
      </c>
      <c r="B147" s="635">
        <v>0.8</v>
      </c>
      <c r="C147" s="635">
        <v>0.19999999999999996</v>
      </c>
      <c r="D147" s="622">
        <v>5000</v>
      </c>
      <c r="E147" s="615">
        <v>9582.23</v>
      </c>
      <c r="F147" s="616">
        <v>11977.787499999999</v>
      </c>
      <c r="G147" s="617">
        <v>9582.23</v>
      </c>
      <c r="H147" s="618">
        <v>2395.557499999999</v>
      </c>
      <c r="I147" s="619">
        <v>2604.442500000001</v>
      </c>
      <c r="J147" s="581"/>
      <c r="K147" s="582"/>
      <c r="L147" s="402"/>
      <c r="M147" s="565"/>
    </row>
    <row r="148" spans="1:13" s="240" customFormat="1" x14ac:dyDescent="0.25">
      <c r="A148" s="303" t="s">
        <v>1377</v>
      </c>
      <c r="B148" s="621">
        <v>0.6</v>
      </c>
      <c r="C148" s="621">
        <v>0.4</v>
      </c>
      <c r="D148" s="609">
        <v>5000</v>
      </c>
      <c r="E148" s="610">
        <v>9582.23</v>
      </c>
      <c r="F148" s="611">
        <v>12500</v>
      </c>
      <c r="G148" s="612">
        <v>7500</v>
      </c>
      <c r="H148" s="613">
        <v>5000</v>
      </c>
      <c r="I148" s="620">
        <v>0</v>
      </c>
      <c r="J148" s="581"/>
      <c r="K148" s="582"/>
      <c r="L148" s="402"/>
      <c r="M148" s="565"/>
    </row>
    <row r="149" spans="1:13" s="240" customFormat="1" x14ac:dyDescent="0.25">
      <c r="A149" s="302" t="s">
        <v>1451</v>
      </c>
      <c r="B149" s="635">
        <v>0.7</v>
      </c>
      <c r="C149" s="635">
        <v>0.30000000000000004</v>
      </c>
      <c r="D149" s="622">
        <v>7500</v>
      </c>
      <c r="E149" s="615">
        <v>9582.23</v>
      </c>
      <c r="F149" s="616">
        <v>13688.9</v>
      </c>
      <c r="G149" s="617">
        <v>9582.23</v>
      </c>
      <c r="H149" s="618">
        <v>4106.67</v>
      </c>
      <c r="I149" s="619">
        <v>3393.33</v>
      </c>
      <c r="J149" s="581"/>
      <c r="K149" s="582"/>
      <c r="L149" s="402"/>
      <c r="M149" s="565"/>
    </row>
    <row r="150" spans="1:13" s="240" customFormat="1" x14ac:dyDescent="0.25">
      <c r="A150" s="303" t="s">
        <v>1452</v>
      </c>
      <c r="B150" s="621">
        <v>0.7</v>
      </c>
      <c r="C150" s="621">
        <v>0.30000000000000004</v>
      </c>
      <c r="D150" s="609">
        <v>5000</v>
      </c>
      <c r="E150" s="610">
        <v>9582.23</v>
      </c>
      <c r="F150" s="611">
        <v>13688.9</v>
      </c>
      <c r="G150" s="612">
        <v>9582.23</v>
      </c>
      <c r="H150" s="613">
        <v>4106.67</v>
      </c>
      <c r="I150" s="620">
        <v>893.32999999999993</v>
      </c>
      <c r="J150" s="581"/>
      <c r="K150" s="582"/>
      <c r="L150" s="402"/>
      <c r="M150" s="565"/>
    </row>
    <row r="151" spans="1:13" s="240" customFormat="1" x14ac:dyDescent="0.25">
      <c r="A151" s="302" t="s">
        <v>1453</v>
      </c>
      <c r="B151" s="635">
        <v>0.8</v>
      </c>
      <c r="C151" s="635">
        <v>0.19999999999999996</v>
      </c>
      <c r="D151" s="622">
        <v>7500</v>
      </c>
      <c r="E151" s="615">
        <v>14811.73</v>
      </c>
      <c r="F151" s="616">
        <v>18514.662499999999</v>
      </c>
      <c r="G151" s="617">
        <v>14811.73</v>
      </c>
      <c r="H151" s="618">
        <v>3702.932499999999</v>
      </c>
      <c r="I151" s="619">
        <v>3797.067500000001</v>
      </c>
      <c r="J151" s="581"/>
      <c r="K151" s="582"/>
      <c r="L151" s="402"/>
      <c r="M151" s="565"/>
    </row>
    <row r="152" spans="1:13" s="240" customFormat="1" x14ac:dyDescent="0.25">
      <c r="A152" s="303" t="s">
        <v>458</v>
      </c>
      <c r="B152" s="621">
        <v>0.5</v>
      </c>
      <c r="C152" s="621">
        <f>1-B152</f>
        <v>0.5</v>
      </c>
      <c r="D152" s="609">
        <v>14819</v>
      </c>
      <c r="E152" s="610">
        <v>16000</v>
      </c>
      <c r="F152" s="611">
        <v>29638</v>
      </c>
      <c r="G152" s="612">
        <v>14819</v>
      </c>
      <c r="H152" s="613">
        <v>14819</v>
      </c>
      <c r="I152" s="620">
        <v>0</v>
      </c>
      <c r="J152" s="581"/>
      <c r="K152" s="582"/>
      <c r="L152" s="402"/>
      <c r="M152" s="565"/>
    </row>
    <row r="153" spans="1:13" s="240" customFormat="1" x14ac:dyDescent="0.25">
      <c r="A153" s="302" t="s">
        <v>1454</v>
      </c>
      <c r="B153" s="635">
        <v>0.6</v>
      </c>
      <c r="C153" s="635">
        <v>0.4</v>
      </c>
      <c r="D153" s="622">
        <v>7097</v>
      </c>
      <c r="E153" s="615">
        <v>9582.23</v>
      </c>
      <c r="F153" s="616">
        <v>15970.383333333333</v>
      </c>
      <c r="G153" s="617">
        <v>9582.23</v>
      </c>
      <c r="H153" s="618">
        <v>6388.1533333333336</v>
      </c>
      <c r="I153" s="619">
        <v>708.84666666666635</v>
      </c>
      <c r="J153" s="581"/>
      <c r="K153" s="582"/>
      <c r="L153" s="402"/>
      <c r="M153" s="565"/>
    </row>
    <row r="154" spans="1:13" s="240" customFormat="1" x14ac:dyDescent="0.25">
      <c r="A154" s="303" t="s">
        <v>459</v>
      </c>
      <c r="B154" s="621">
        <v>0.6</v>
      </c>
      <c r="C154" s="621">
        <f>1-B154</f>
        <v>0.4</v>
      </c>
      <c r="D154" s="609">
        <v>1920</v>
      </c>
      <c r="E154" s="610">
        <v>72000</v>
      </c>
      <c r="F154" s="611">
        <v>4800</v>
      </c>
      <c r="G154" s="612">
        <v>2880</v>
      </c>
      <c r="H154" s="613">
        <v>1920</v>
      </c>
      <c r="I154" s="620">
        <v>0</v>
      </c>
      <c r="J154" s="581"/>
      <c r="K154" s="582"/>
      <c r="L154" s="402"/>
      <c r="M154" s="565"/>
    </row>
    <row r="155" spans="1:13" s="240" customFormat="1" x14ac:dyDescent="0.25">
      <c r="A155" s="302" t="s">
        <v>1455</v>
      </c>
      <c r="B155" s="635">
        <v>0.8</v>
      </c>
      <c r="C155" s="635">
        <v>0.19999999999999996</v>
      </c>
      <c r="D155" s="622">
        <v>7500</v>
      </c>
      <c r="E155" s="615">
        <v>9582.23</v>
      </c>
      <c r="F155" s="616">
        <v>11977.787499999999</v>
      </c>
      <c r="G155" s="617">
        <v>9582.23</v>
      </c>
      <c r="H155" s="618">
        <v>2395.557499999999</v>
      </c>
      <c r="I155" s="619">
        <v>5104.442500000001</v>
      </c>
      <c r="J155" s="581"/>
      <c r="K155" s="582"/>
      <c r="L155" s="402"/>
      <c r="M155" s="565"/>
    </row>
    <row r="156" spans="1:13" s="240" customFormat="1" x14ac:dyDescent="0.25">
      <c r="A156" s="303" t="s">
        <v>460</v>
      </c>
      <c r="B156" s="621">
        <v>0.6</v>
      </c>
      <c r="C156" s="621">
        <f>1-B156</f>
        <v>0.4</v>
      </c>
      <c r="D156" s="609">
        <v>51</v>
      </c>
      <c r="E156" s="610">
        <v>22800</v>
      </c>
      <c r="F156" s="611">
        <v>127.5</v>
      </c>
      <c r="G156" s="612">
        <v>76.5</v>
      </c>
      <c r="H156" s="613">
        <v>51</v>
      </c>
      <c r="I156" s="620">
        <v>0</v>
      </c>
      <c r="J156" s="581"/>
      <c r="K156" s="582"/>
      <c r="L156" s="402"/>
      <c r="M156" s="565"/>
    </row>
    <row r="157" spans="1:13" s="240" customFormat="1" x14ac:dyDescent="0.25">
      <c r="A157" s="302" t="s">
        <v>461</v>
      </c>
      <c r="B157" s="635">
        <v>0.8</v>
      </c>
      <c r="C157" s="635">
        <f>1-B157</f>
        <v>0.19999999999999996</v>
      </c>
      <c r="D157" s="622">
        <v>30000</v>
      </c>
      <c r="E157" s="615">
        <v>21600</v>
      </c>
      <c r="F157" s="616">
        <v>27000</v>
      </c>
      <c r="G157" s="617">
        <v>21600</v>
      </c>
      <c r="H157" s="618">
        <v>5399.9999999999991</v>
      </c>
      <c r="I157" s="619">
        <v>24600</v>
      </c>
      <c r="J157" s="581"/>
      <c r="K157" s="582"/>
      <c r="L157" s="402"/>
      <c r="M157" s="565"/>
    </row>
    <row r="158" spans="1:13" s="240" customFormat="1" x14ac:dyDescent="0.25">
      <c r="A158" s="303" t="s">
        <v>1456</v>
      </c>
      <c r="B158" s="621">
        <v>0.8</v>
      </c>
      <c r="C158" s="621">
        <v>0.19999999999999996</v>
      </c>
      <c r="D158" s="609">
        <v>7500</v>
      </c>
      <c r="E158" s="610">
        <v>9582.23</v>
      </c>
      <c r="F158" s="611">
        <v>11977.787499999999</v>
      </c>
      <c r="G158" s="612">
        <v>9582.23</v>
      </c>
      <c r="H158" s="613">
        <v>2395.557499999999</v>
      </c>
      <c r="I158" s="620">
        <v>5104.442500000001</v>
      </c>
      <c r="J158" s="581"/>
      <c r="K158" s="582"/>
      <c r="L158" s="402"/>
      <c r="M158" s="565"/>
    </row>
    <row r="159" spans="1:13" s="240" customFormat="1" x14ac:dyDescent="0.25">
      <c r="A159" s="302" t="s">
        <v>464</v>
      </c>
      <c r="B159" s="635">
        <v>0.6</v>
      </c>
      <c r="C159" s="635">
        <f>1-B159</f>
        <v>0.4</v>
      </c>
      <c r="D159" s="622">
        <v>960</v>
      </c>
      <c r="E159" s="615">
        <v>2160</v>
      </c>
      <c r="F159" s="616">
        <v>2400</v>
      </c>
      <c r="G159" s="617">
        <v>1440</v>
      </c>
      <c r="H159" s="618">
        <v>960</v>
      </c>
      <c r="I159" s="619">
        <v>0</v>
      </c>
      <c r="J159" s="581"/>
      <c r="K159" s="582"/>
      <c r="L159" s="402"/>
      <c r="M159" s="565"/>
    </row>
    <row r="160" spans="1:13" s="240" customFormat="1" x14ac:dyDescent="0.25">
      <c r="A160" s="303" t="s">
        <v>1457</v>
      </c>
      <c r="B160" s="621">
        <v>0.6</v>
      </c>
      <c r="C160" s="621">
        <v>0.4</v>
      </c>
      <c r="D160" s="609">
        <v>7500</v>
      </c>
      <c r="E160" s="610">
        <v>9582.23</v>
      </c>
      <c r="F160" s="611">
        <v>15970.383333333333</v>
      </c>
      <c r="G160" s="612">
        <v>9582.23</v>
      </c>
      <c r="H160" s="613">
        <v>6388.1533333333336</v>
      </c>
      <c r="I160" s="620">
        <v>1111.8466666666664</v>
      </c>
      <c r="J160" s="581"/>
      <c r="K160" s="582"/>
      <c r="L160" s="402"/>
      <c r="M160" s="565"/>
    </row>
    <row r="161" spans="1:13" s="240" customFormat="1" x14ac:dyDescent="0.25">
      <c r="A161" s="302" t="s">
        <v>1378</v>
      </c>
      <c r="B161" s="635">
        <v>0.6</v>
      </c>
      <c r="C161" s="635">
        <v>0.4</v>
      </c>
      <c r="D161" s="622">
        <v>5000</v>
      </c>
      <c r="E161" s="615" t="s">
        <v>1342</v>
      </c>
      <c r="F161" s="616" t="s">
        <v>1342</v>
      </c>
      <c r="G161" s="617" t="s">
        <v>1342</v>
      </c>
      <c r="H161" s="618" t="s">
        <v>1342</v>
      </c>
      <c r="I161" s="619" t="s">
        <v>1342</v>
      </c>
      <c r="J161" s="581"/>
      <c r="K161" s="582"/>
      <c r="L161" s="402"/>
      <c r="M161" s="565"/>
    </row>
    <row r="162" spans="1:13" s="240" customFormat="1" x14ac:dyDescent="0.25">
      <c r="A162" s="303" t="s">
        <v>465</v>
      </c>
      <c r="B162" s="621">
        <v>0.6</v>
      </c>
      <c r="C162" s="621">
        <f>1-B162</f>
        <v>0.4</v>
      </c>
      <c r="D162" s="609">
        <v>19202.400000000001</v>
      </c>
      <c r="E162" s="610">
        <v>0</v>
      </c>
      <c r="F162" s="611">
        <v>0</v>
      </c>
      <c r="G162" s="612">
        <v>0</v>
      </c>
      <c r="H162" s="613">
        <v>0</v>
      </c>
      <c r="I162" s="620">
        <v>19202.400000000001</v>
      </c>
      <c r="J162" s="581"/>
      <c r="K162" s="582"/>
      <c r="L162" s="402"/>
      <c r="M162" s="565"/>
    </row>
    <row r="163" spans="1:13" s="240" customFormat="1" x14ac:dyDescent="0.25">
      <c r="A163" s="302" t="s">
        <v>1458</v>
      </c>
      <c r="B163" s="635">
        <v>0.8</v>
      </c>
      <c r="C163" s="635">
        <v>0.19999999999999996</v>
      </c>
      <c r="D163" s="622">
        <v>5000</v>
      </c>
      <c r="E163" s="615" t="s">
        <v>1342</v>
      </c>
      <c r="F163" s="616" t="s">
        <v>1342</v>
      </c>
      <c r="G163" s="617" t="s">
        <v>1342</v>
      </c>
      <c r="H163" s="618" t="s">
        <v>1342</v>
      </c>
      <c r="I163" s="619" t="s">
        <v>1342</v>
      </c>
      <c r="J163" s="581"/>
      <c r="K163" s="582"/>
      <c r="L163" s="402"/>
      <c r="M163" s="565"/>
    </row>
    <row r="164" spans="1:13" s="240" customFormat="1" x14ac:dyDescent="0.25">
      <c r="A164" s="303" t="s">
        <v>467</v>
      </c>
      <c r="B164" s="621">
        <v>0.7</v>
      </c>
      <c r="C164" s="621">
        <f>1-B164</f>
        <v>0.30000000000000004</v>
      </c>
      <c r="D164" s="609">
        <v>600</v>
      </c>
      <c r="E164" s="610">
        <v>117600</v>
      </c>
      <c r="F164" s="611">
        <v>1999.9999999999998</v>
      </c>
      <c r="G164" s="612">
        <v>1399.9999999999998</v>
      </c>
      <c r="H164" s="613">
        <v>600</v>
      </c>
      <c r="I164" s="620">
        <v>0</v>
      </c>
      <c r="J164" s="581"/>
      <c r="K164" s="582"/>
      <c r="L164" s="402"/>
      <c r="M164" s="565"/>
    </row>
    <row r="165" spans="1:13" s="240" customFormat="1" x14ac:dyDescent="0.25">
      <c r="A165" s="302" t="s">
        <v>1459</v>
      </c>
      <c r="B165" s="635">
        <v>0.6</v>
      </c>
      <c r="C165" s="635">
        <v>0.4</v>
      </c>
      <c r="D165" s="622">
        <v>10000</v>
      </c>
      <c r="E165" s="615">
        <v>11977.78</v>
      </c>
      <c r="F165" s="616">
        <v>19962.966666666667</v>
      </c>
      <c r="G165" s="617">
        <v>11977.78</v>
      </c>
      <c r="H165" s="618">
        <v>7985.1866666666674</v>
      </c>
      <c r="I165" s="619">
        <v>2014.8133333333326</v>
      </c>
      <c r="J165" s="581"/>
      <c r="K165" s="582"/>
      <c r="L165" s="402"/>
      <c r="M165" s="565"/>
    </row>
    <row r="166" spans="1:13" s="240" customFormat="1" x14ac:dyDescent="0.25">
      <c r="A166" s="303" t="s">
        <v>1379</v>
      </c>
      <c r="B166" s="621">
        <v>0.7</v>
      </c>
      <c r="C166" s="621">
        <v>0.30000000000000004</v>
      </c>
      <c r="D166" s="609">
        <v>5000</v>
      </c>
      <c r="E166" s="610" t="s">
        <v>1342</v>
      </c>
      <c r="F166" s="611" t="s">
        <v>1342</v>
      </c>
      <c r="G166" s="612" t="s">
        <v>1342</v>
      </c>
      <c r="H166" s="613" t="s">
        <v>1342</v>
      </c>
      <c r="I166" s="620" t="s">
        <v>1342</v>
      </c>
      <c r="J166" s="581"/>
      <c r="K166" s="582"/>
      <c r="L166" s="402"/>
      <c r="M166" s="565"/>
    </row>
    <row r="167" spans="1:13" s="240" customFormat="1" x14ac:dyDescent="0.25">
      <c r="A167" s="302" t="s">
        <v>1460</v>
      </c>
      <c r="B167" s="635">
        <v>0.7</v>
      </c>
      <c r="C167" s="635">
        <v>0.30000000000000004</v>
      </c>
      <c r="D167" s="622">
        <v>7500</v>
      </c>
      <c r="E167" s="615">
        <v>9582.23</v>
      </c>
      <c r="F167" s="616">
        <v>13688.9</v>
      </c>
      <c r="G167" s="617">
        <v>9582.23</v>
      </c>
      <c r="H167" s="618">
        <v>4106.67</v>
      </c>
      <c r="I167" s="619">
        <v>3393.33</v>
      </c>
      <c r="J167" s="581"/>
      <c r="K167" s="582"/>
      <c r="L167" s="402"/>
      <c r="M167" s="565"/>
    </row>
    <row r="168" spans="1:13" s="240" customFormat="1" x14ac:dyDescent="0.25">
      <c r="A168" s="303" t="s">
        <v>469</v>
      </c>
      <c r="B168" s="621">
        <v>0.8</v>
      </c>
      <c r="C168" s="621">
        <f>1-B168</f>
        <v>0.19999999999999996</v>
      </c>
      <c r="D168" s="609">
        <v>24200</v>
      </c>
      <c r="E168" s="610">
        <v>0</v>
      </c>
      <c r="F168" s="611">
        <v>0</v>
      </c>
      <c r="G168" s="612">
        <v>0</v>
      </c>
      <c r="H168" s="613">
        <v>0</v>
      </c>
      <c r="I168" s="620">
        <v>24200</v>
      </c>
      <c r="J168" s="581"/>
      <c r="K168" s="582"/>
      <c r="L168" s="402"/>
      <c r="M168" s="565"/>
    </row>
    <row r="169" spans="1:13" s="240" customFormat="1" x14ac:dyDescent="0.25">
      <c r="A169" s="302" t="s">
        <v>1461</v>
      </c>
      <c r="B169" s="635">
        <v>0.8</v>
      </c>
      <c r="C169" s="635">
        <v>0.19999999999999996</v>
      </c>
      <c r="D169" s="622">
        <v>5000</v>
      </c>
      <c r="E169" s="615">
        <v>9582.23</v>
      </c>
      <c r="F169" s="616">
        <v>11977.787499999999</v>
      </c>
      <c r="G169" s="617">
        <v>9582.23</v>
      </c>
      <c r="H169" s="618">
        <v>2395.557499999999</v>
      </c>
      <c r="I169" s="619">
        <v>2604.442500000001</v>
      </c>
      <c r="J169" s="581"/>
      <c r="K169" s="582"/>
      <c r="L169" s="402"/>
      <c r="M169" s="565"/>
    </row>
    <row r="170" spans="1:13" s="240" customFormat="1" x14ac:dyDescent="0.25">
      <c r="A170" s="303" t="s">
        <v>1380</v>
      </c>
      <c r="B170" s="621">
        <v>0.5</v>
      </c>
      <c r="C170" s="621">
        <v>0.5</v>
      </c>
      <c r="D170" s="609">
        <v>5000</v>
      </c>
      <c r="E170" s="610" t="s">
        <v>1342</v>
      </c>
      <c r="F170" s="611" t="s">
        <v>1342</v>
      </c>
      <c r="G170" s="612" t="s">
        <v>1342</v>
      </c>
      <c r="H170" s="613" t="s">
        <v>1342</v>
      </c>
      <c r="I170" s="620" t="s">
        <v>1342</v>
      </c>
      <c r="J170" s="581"/>
      <c r="K170" s="582"/>
      <c r="L170" s="402"/>
      <c r="M170" s="565"/>
    </row>
    <row r="171" spans="1:13" s="240" customFormat="1" x14ac:dyDescent="0.25">
      <c r="A171" s="302" t="s">
        <v>1462</v>
      </c>
      <c r="B171" s="635">
        <v>0.7</v>
      </c>
      <c r="C171" s="635">
        <v>0.30000000000000004</v>
      </c>
      <c r="D171" s="622">
        <v>7500</v>
      </c>
      <c r="E171" s="615" t="s">
        <v>1342</v>
      </c>
      <c r="F171" s="616" t="s">
        <v>1342</v>
      </c>
      <c r="G171" s="617" t="s">
        <v>1342</v>
      </c>
      <c r="H171" s="618" t="s">
        <v>1342</v>
      </c>
      <c r="I171" s="619" t="s">
        <v>1342</v>
      </c>
      <c r="J171" s="581"/>
      <c r="K171" s="582"/>
      <c r="L171" s="402"/>
      <c r="M171" s="565"/>
    </row>
    <row r="172" spans="1:13" s="240" customFormat="1" x14ac:dyDescent="0.25">
      <c r="A172" s="303" t="s">
        <v>1463</v>
      </c>
      <c r="B172" s="621">
        <v>0.8</v>
      </c>
      <c r="C172" s="621">
        <v>0.19999999999999996</v>
      </c>
      <c r="D172" s="609">
        <v>5000</v>
      </c>
      <c r="E172" s="610" t="s">
        <v>1342</v>
      </c>
      <c r="F172" s="611" t="s">
        <v>1342</v>
      </c>
      <c r="G172" s="612" t="s">
        <v>1342</v>
      </c>
      <c r="H172" s="613" t="s">
        <v>1342</v>
      </c>
      <c r="I172" s="620" t="s">
        <v>1342</v>
      </c>
      <c r="J172" s="581"/>
      <c r="K172" s="582"/>
      <c r="L172" s="402"/>
      <c r="M172" s="565"/>
    </row>
    <row r="173" spans="1:13" s="240" customFormat="1" x14ac:dyDescent="0.25">
      <c r="A173" s="302" t="s">
        <v>471</v>
      </c>
      <c r="B173" s="635">
        <v>0.7</v>
      </c>
      <c r="C173" s="635">
        <f>1-B173</f>
        <v>0.30000000000000004</v>
      </c>
      <c r="D173" s="622">
        <v>90</v>
      </c>
      <c r="E173" s="615">
        <v>4900</v>
      </c>
      <c r="F173" s="616">
        <v>299.99999999999994</v>
      </c>
      <c r="G173" s="617">
        <v>209.99999999999994</v>
      </c>
      <c r="H173" s="618">
        <v>90</v>
      </c>
      <c r="I173" s="619">
        <v>0</v>
      </c>
      <c r="J173" s="581"/>
      <c r="K173" s="582"/>
      <c r="L173" s="402"/>
      <c r="M173" s="565"/>
    </row>
    <row r="174" spans="1:13" s="240" customFormat="1" x14ac:dyDescent="0.25">
      <c r="A174" s="303" t="s">
        <v>1381</v>
      </c>
      <c r="B174" s="621">
        <v>0.5</v>
      </c>
      <c r="C174" s="621">
        <v>0.5</v>
      </c>
      <c r="D174" s="609">
        <v>10000</v>
      </c>
      <c r="E174" s="610" t="s">
        <v>1342</v>
      </c>
      <c r="F174" s="611" t="s">
        <v>1342</v>
      </c>
      <c r="G174" s="612" t="s">
        <v>1342</v>
      </c>
      <c r="H174" s="613" t="s">
        <v>1342</v>
      </c>
      <c r="I174" s="620" t="s">
        <v>1342</v>
      </c>
      <c r="J174" s="581"/>
      <c r="K174" s="582"/>
      <c r="L174" s="402"/>
      <c r="M174" s="565"/>
    </row>
    <row r="175" spans="1:13" s="240" customFormat="1" x14ac:dyDescent="0.25">
      <c r="A175" s="302" t="s">
        <v>1464</v>
      </c>
      <c r="B175" s="635">
        <v>0.7</v>
      </c>
      <c r="C175" s="635">
        <v>0.30000000000000004</v>
      </c>
      <c r="D175" s="622">
        <v>7500</v>
      </c>
      <c r="E175" s="615" t="s">
        <v>1342</v>
      </c>
      <c r="F175" s="616" t="s">
        <v>1342</v>
      </c>
      <c r="G175" s="617" t="s">
        <v>1342</v>
      </c>
      <c r="H175" s="618" t="s">
        <v>1342</v>
      </c>
      <c r="I175" s="619" t="s">
        <v>1342</v>
      </c>
      <c r="J175" s="581"/>
      <c r="K175" s="582"/>
      <c r="L175" s="402"/>
      <c r="M175" s="565"/>
    </row>
    <row r="176" spans="1:13" s="240" customFormat="1" x14ac:dyDescent="0.25">
      <c r="A176" s="303" t="s">
        <v>1465</v>
      </c>
      <c r="B176" s="621">
        <v>0.5</v>
      </c>
      <c r="C176" s="621">
        <v>0.5</v>
      </c>
      <c r="D176" s="609">
        <v>10000</v>
      </c>
      <c r="E176" s="610">
        <v>17391.740000000002</v>
      </c>
      <c r="F176" s="611">
        <v>20000</v>
      </c>
      <c r="G176" s="612">
        <v>10000</v>
      </c>
      <c r="H176" s="613">
        <v>10000</v>
      </c>
      <c r="I176" s="620">
        <v>0</v>
      </c>
      <c r="J176" s="581"/>
      <c r="K176" s="582"/>
      <c r="L176" s="402"/>
      <c r="M176" s="565"/>
    </row>
    <row r="177" spans="1:13" s="240" customFormat="1" x14ac:dyDescent="0.25">
      <c r="A177" s="302" t="s">
        <v>473</v>
      </c>
      <c r="B177" s="635">
        <v>0</v>
      </c>
      <c r="C177" s="635">
        <f>1-B177</f>
        <v>1</v>
      </c>
      <c r="D177" s="622">
        <v>15690.4</v>
      </c>
      <c r="E177" s="615">
        <v>0</v>
      </c>
      <c r="F177" s="616">
        <v>0</v>
      </c>
      <c r="G177" s="617">
        <v>0</v>
      </c>
      <c r="H177" s="618">
        <v>0</v>
      </c>
      <c r="I177" s="619">
        <v>15690.4</v>
      </c>
      <c r="J177" s="581"/>
      <c r="K177" s="582"/>
      <c r="L177" s="402"/>
      <c r="M177" s="565"/>
    </row>
    <row r="178" spans="1:13" s="240" customFormat="1" x14ac:dyDescent="0.25">
      <c r="A178" s="303" t="s">
        <v>474</v>
      </c>
      <c r="B178" s="621">
        <v>0.6</v>
      </c>
      <c r="C178" s="621">
        <f>1-B178</f>
        <v>0.4</v>
      </c>
      <c r="D178" s="609">
        <v>25280</v>
      </c>
      <c r="E178" s="610">
        <v>52200</v>
      </c>
      <c r="F178" s="611">
        <v>63200</v>
      </c>
      <c r="G178" s="612">
        <v>37920</v>
      </c>
      <c r="H178" s="613">
        <v>25280</v>
      </c>
      <c r="I178" s="620">
        <v>0</v>
      </c>
      <c r="J178" s="581"/>
      <c r="K178" s="582"/>
      <c r="L178" s="402"/>
      <c r="M178" s="565"/>
    </row>
    <row r="179" spans="1:13" s="240" customFormat="1" x14ac:dyDescent="0.25">
      <c r="A179" s="302" t="s">
        <v>475</v>
      </c>
      <c r="B179" s="635">
        <v>0.7</v>
      </c>
      <c r="C179" s="635">
        <f>1-B179</f>
        <v>0.30000000000000004</v>
      </c>
      <c r="D179" s="622">
        <v>115.19999999999709</v>
      </c>
      <c r="E179" s="615">
        <v>770</v>
      </c>
      <c r="F179" s="616">
        <v>383.33333333333326</v>
      </c>
      <c r="G179" s="617">
        <v>268.33333333333326</v>
      </c>
      <c r="H179" s="618">
        <v>115</v>
      </c>
      <c r="I179" s="619">
        <v>0.19999999999708962</v>
      </c>
      <c r="J179" s="581"/>
      <c r="K179" s="582"/>
      <c r="L179" s="402"/>
      <c r="M179" s="565"/>
    </row>
    <row r="180" spans="1:13" s="240" customFormat="1" x14ac:dyDescent="0.25">
      <c r="A180" s="303" t="s">
        <v>1466</v>
      </c>
      <c r="B180" s="621">
        <v>0.7</v>
      </c>
      <c r="C180" s="621">
        <v>0.30000000000000004</v>
      </c>
      <c r="D180" s="609">
        <v>7145</v>
      </c>
      <c r="E180" s="610">
        <v>17631.3</v>
      </c>
      <c r="F180" s="611">
        <v>23816.666666666664</v>
      </c>
      <c r="G180" s="612">
        <v>16671.666666666664</v>
      </c>
      <c r="H180" s="613">
        <v>7145</v>
      </c>
      <c r="I180" s="620">
        <v>0</v>
      </c>
      <c r="J180" s="581"/>
      <c r="K180" s="582"/>
      <c r="L180" s="402"/>
      <c r="M180" s="565"/>
    </row>
    <row r="181" spans="1:13" s="240" customFormat="1" x14ac:dyDescent="0.25">
      <c r="A181" s="302" t="s">
        <v>476</v>
      </c>
      <c r="B181" s="635">
        <v>0.7</v>
      </c>
      <c r="C181" s="635">
        <f>1-B181</f>
        <v>0.30000000000000004</v>
      </c>
      <c r="D181" s="622">
        <v>1723.1999999999971</v>
      </c>
      <c r="E181" s="615">
        <v>19600</v>
      </c>
      <c r="F181" s="616">
        <v>5743.3333333333321</v>
      </c>
      <c r="G181" s="617">
        <v>4020.3333333333321</v>
      </c>
      <c r="H181" s="618">
        <v>1723</v>
      </c>
      <c r="I181" s="619">
        <v>0.19999999999708962</v>
      </c>
      <c r="J181" s="581"/>
      <c r="K181" s="582"/>
      <c r="L181" s="402"/>
      <c r="M181" s="565"/>
    </row>
    <row r="182" spans="1:13" s="240" customFormat="1" x14ac:dyDescent="0.25">
      <c r="A182" s="303" t="s">
        <v>1467</v>
      </c>
      <c r="B182" s="621">
        <v>0.5</v>
      </c>
      <c r="C182" s="621">
        <v>0.5</v>
      </c>
      <c r="D182" s="609">
        <v>10000</v>
      </c>
      <c r="E182" s="610">
        <v>9582.23</v>
      </c>
      <c r="F182" s="611">
        <v>19164.46</v>
      </c>
      <c r="G182" s="612">
        <v>9582.23</v>
      </c>
      <c r="H182" s="613">
        <v>9582.23</v>
      </c>
      <c r="I182" s="620">
        <v>417.77000000000044</v>
      </c>
      <c r="J182" s="581"/>
      <c r="K182" s="582"/>
      <c r="L182" s="402"/>
      <c r="M182" s="565"/>
    </row>
    <row r="183" spans="1:13" s="240" customFormat="1" x14ac:dyDescent="0.25">
      <c r="A183" s="302" t="s">
        <v>477</v>
      </c>
      <c r="B183" s="635">
        <v>0.7</v>
      </c>
      <c r="C183" s="635">
        <f>1-B183</f>
        <v>0.30000000000000004</v>
      </c>
      <c r="D183" s="622">
        <v>390.19999999999709</v>
      </c>
      <c r="E183" s="615">
        <v>10500</v>
      </c>
      <c r="F183" s="616">
        <v>1299.9999999999998</v>
      </c>
      <c r="G183" s="617">
        <v>909.99999999999977</v>
      </c>
      <c r="H183" s="618">
        <v>390</v>
      </c>
      <c r="I183" s="619">
        <v>0.19999999999708962</v>
      </c>
      <c r="J183" s="581"/>
      <c r="K183" s="582"/>
      <c r="L183" s="402"/>
      <c r="M183" s="565"/>
    </row>
    <row r="184" spans="1:13" s="240" customFormat="1" x14ac:dyDescent="0.25">
      <c r="A184" s="303" t="s">
        <v>1468</v>
      </c>
      <c r="B184" s="621">
        <v>0.6</v>
      </c>
      <c r="C184" s="621">
        <v>0.4</v>
      </c>
      <c r="D184" s="609">
        <v>7500</v>
      </c>
      <c r="E184" s="610">
        <v>14373.34</v>
      </c>
      <c r="F184" s="611">
        <v>18750</v>
      </c>
      <c r="G184" s="612">
        <v>11250</v>
      </c>
      <c r="H184" s="613">
        <v>7500</v>
      </c>
      <c r="I184" s="620">
        <v>0</v>
      </c>
      <c r="J184" s="581"/>
      <c r="K184" s="582"/>
      <c r="L184" s="402"/>
      <c r="M184" s="565"/>
    </row>
    <row r="185" spans="1:13" s="240" customFormat="1" x14ac:dyDescent="0.25">
      <c r="A185" s="302" t="s">
        <v>1469</v>
      </c>
      <c r="B185" s="635">
        <v>0.6</v>
      </c>
      <c r="C185" s="635">
        <v>0.4</v>
      </c>
      <c r="D185" s="622">
        <v>7500</v>
      </c>
      <c r="E185" s="615">
        <v>24118.46</v>
      </c>
      <c r="F185" s="616">
        <v>18750</v>
      </c>
      <c r="G185" s="617">
        <v>11250</v>
      </c>
      <c r="H185" s="618">
        <v>7500</v>
      </c>
      <c r="I185" s="619">
        <v>0</v>
      </c>
      <c r="J185" s="581"/>
      <c r="K185" s="582"/>
      <c r="L185" s="402"/>
      <c r="M185" s="565"/>
    </row>
    <row r="186" spans="1:13" s="240" customFormat="1" x14ac:dyDescent="0.25">
      <c r="A186" s="303" t="s">
        <v>1470</v>
      </c>
      <c r="B186" s="621">
        <v>0.6</v>
      </c>
      <c r="C186" s="621">
        <v>0.4</v>
      </c>
      <c r="D186" s="609">
        <v>5000</v>
      </c>
      <c r="E186" s="610">
        <v>9582.23</v>
      </c>
      <c r="F186" s="611">
        <v>12500</v>
      </c>
      <c r="G186" s="612">
        <v>7500</v>
      </c>
      <c r="H186" s="613">
        <v>5000</v>
      </c>
      <c r="I186" s="620">
        <v>0</v>
      </c>
      <c r="J186" s="581"/>
      <c r="K186" s="582"/>
      <c r="L186" s="402"/>
      <c r="M186" s="565"/>
    </row>
    <row r="187" spans="1:13" s="240" customFormat="1" x14ac:dyDescent="0.25">
      <c r="A187" s="302" t="s">
        <v>479</v>
      </c>
      <c r="B187" s="635">
        <v>0.8</v>
      </c>
      <c r="C187" s="635">
        <f>1-B187</f>
        <v>0.19999999999999996</v>
      </c>
      <c r="D187" s="622">
        <v>30000</v>
      </c>
      <c r="E187" s="615">
        <v>34400</v>
      </c>
      <c r="F187" s="616">
        <v>43000</v>
      </c>
      <c r="G187" s="617">
        <v>34400</v>
      </c>
      <c r="H187" s="618">
        <v>8599.9999999999982</v>
      </c>
      <c r="I187" s="619">
        <v>21400</v>
      </c>
      <c r="J187" s="581"/>
      <c r="K187" s="582"/>
      <c r="L187" s="402"/>
      <c r="M187" s="565"/>
    </row>
    <row r="188" spans="1:13" s="240" customFormat="1" x14ac:dyDescent="0.25">
      <c r="A188" s="303" t="s">
        <v>1471</v>
      </c>
      <c r="B188" s="621">
        <v>0.8</v>
      </c>
      <c r="C188" s="621">
        <v>0.19999999999999996</v>
      </c>
      <c r="D188" s="609">
        <v>5000</v>
      </c>
      <c r="E188" s="610" t="s">
        <v>1342</v>
      </c>
      <c r="F188" s="611" t="s">
        <v>1342</v>
      </c>
      <c r="G188" s="612" t="s">
        <v>1342</v>
      </c>
      <c r="H188" s="613" t="s">
        <v>1342</v>
      </c>
      <c r="I188" s="620" t="s">
        <v>1342</v>
      </c>
      <c r="J188" s="581"/>
      <c r="K188" s="582"/>
      <c r="L188" s="402"/>
      <c r="M188" s="565"/>
    </row>
    <row r="189" spans="1:13" s="240" customFormat="1" x14ac:dyDescent="0.25">
      <c r="A189" s="302" t="s">
        <v>1472</v>
      </c>
      <c r="B189" s="635">
        <v>0.6</v>
      </c>
      <c r="C189" s="635">
        <v>0.4</v>
      </c>
      <c r="D189" s="622">
        <v>7500</v>
      </c>
      <c r="E189" s="615">
        <v>9582.23</v>
      </c>
      <c r="F189" s="616">
        <v>15970.383333333333</v>
      </c>
      <c r="G189" s="617">
        <v>9582.23</v>
      </c>
      <c r="H189" s="618">
        <v>6388.1533333333336</v>
      </c>
      <c r="I189" s="619">
        <v>1111.8466666666664</v>
      </c>
      <c r="J189" s="581"/>
      <c r="K189" s="582"/>
      <c r="L189" s="402"/>
      <c r="M189" s="565"/>
    </row>
    <row r="190" spans="1:13" s="240" customFormat="1" x14ac:dyDescent="0.25">
      <c r="A190" s="303" t="s">
        <v>481</v>
      </c>
      <c r="B190" s="621">
        <v>0.7</v>
      </c>
      <c r="C190" s="621">
        <f>1-B190</f>
        <v>0.30000000000000004</v>
      </c>
      <c r="D190" s="609">
        <v>4.6999999999970896</v>
      </c>
      <c r="E190" s="610">
        <v>4200</v>
      </c>
      <c r="F190" s="611">
        <v>16.666666666666664</v>
      </c>
      <c r="G190" s="612">
        <v>11.666666666666664</v>
      </c>
      <c r="H190" s="613">
        <v>5</v>
      </c>
      <c r="I190" s="620">
        <v>-0.30000000000291038</v>
      </c>
      <c r="J190" s="581"/>
      <c r="K190" s="582"/>
      <c r="L190" s="402"/>
      <c r="M190" s="565"/>
    </row>
    <row r="191" spans="1:13" s="240" customFormat="1" x14ac:dyDescent="0.25">
      <c r="A191" s="302" t="s">
        <v>1473</v>
      </c>
      <c r="B191" s="635">
        <v>0.7</v>
      </c>
      <c r="C191" s="635">
        <v>0.30000000000000004</v>
      </c>
      <c r="D191" s="622">
        <v>5000</v>
      </c>
      <c r="E191" s="615">
        <v>9582.23</v>
      </c>
      <c r="F191" s="616">
        <v>13688.9</v>
      </c>
      <c r="G191" s="617">
        <v>9582.23</v>
      </c>
      <c r="H191" s="618">
        <v>4106.67</v>
      </c>
      <c r="I191" s="619">
        <v>893.32999999999993</v>
      </c>
      <c r="J191" s="581"/>
      <c r="K191" s="582"/>
      <c r="L191" s="402"/>
      <c r="M191" s="565"/>
    </row>
    <row r="192" spans="1:13" s="240" customFormat="1" x14ac:dyDescent="0.25">
      <c r="A192" s="303" t="s">
        <v>482</v>
      </c>
      <c r="B192" s="621">
        <v>0.7</v>
      </c>
      <c r="C192" s="621">
        <f>1-B192</f>
        <v>0.30000000000000004</v>
      </c>
      <c r="D192" s="609">
        <v>450</v>
      </c>
      <c r="E192" s="610">
        <v>39200</v>
      </c>
      <c r="F192" s="611">
        <v>1499.9999999999998</v>
      </c>
      <c r="G192" s="612">
        <v>1049.9999999999998</v>
      </c>
      <c r="H192" s="613">
        <v>450</v>
      </c>
      <c r="I192" s="620">
        <v>0</v>
      </c>
      <c r="J192" s="581"/>
      <c r="K192" s="582"/>
      <c r="L192" s="402"/>
      <c r="M192" s="565"/>
    </row>
    <row r="193" spans="1:13" s="240" customFormat="1" x14ac:dyDescent="0.25">
      <c r="A193" s="302" t="s">
        <v>1474</v>
      </c>
      <c r="B193" s="635">
        <v>0.7</v>
      </c>
      <c r="C193" s="635">
        <v>0.30000000000000004</v>
      </c>
      <c r="D193" s="622">
        <v>7500</v>
      </c>
      <c r="E193" s="615">
        <v>9582.23</v>
      </c>
      <c r="F193" s="616">
        <v>13688.9</v>
      </c>
      <c r="G193" s="617">
        <v>9582.23</v>
      </c>
      <c r="H193" s="618">
        <v>4106.67</v>
      </c>
      <c r="I193" s="619">
        <v>3393.33</v>
      </c>
      <c r="J193" s="581"/>
      <c r="K193" s="582"/>
      <c r="L193" s="402"/>
      <c r="M193" s="565"/>
    </row>
    <row r="194" spans="1:13" s="240" customFormat="1" x14ac:dyDescent="0.25">
      <c r="A194" s="303" t="s">
        <v>1475</v>
      </c>
      <c r="B194" s="621">
        <v>0.6</v>
      </c>
      <c r="C194" s="621">
        <v>0.4</v>
      </c>
      <c r="D194" s="609">
        <v>5000</v>
      </c>
      <c r="E194" s="610">
        <v>9582.23</v>
      </c>
      <c r="F194" s="611">
        <v>12500</v>
      </c>
      <c r="G194" s="612">
        <v>7500</v>
      </c>
      <c r="H194" s="613">
        <v>5000</v>
      </c>
      <c r="I194" s="620">
        <v>0</v>
      </c>
      <c r="J194" s="581"/>
      <c r="K194" s="582"/>
      <c r="L194" s="402"/>
      <c r="M194" s="565"/>
    </row>
    <row r="195" spans="1:13" s="240" customFormat="1" x14ac:dyDescent="0.25">
      <c r="A195" s="302" t="s">
        <v>1337</v>
      </c>
      <c r="B195" s="635">
        <v>0.7</v>
      </c>
      <c r="C195" s="635">
        <v>0.30000000000000004</v>
      </c>
      <c r="D195" s="622">
        <v>5000</v>
      </c>
      <c r="E195" s="615" t="s">
        <v>1342</v>
      </c>
      <c r="F195" s="616" t="s">
        <v>1342</v>
      </c>
      <c r="G195" s="617" t="s">
        <v>1342</v>
      </c>
      <c r="H195" s="618" t="s">
        <v>1342</v>
      </c>
      <c r="I195" s="619" t="s">
        <v>1342</v>
      </c>
      <c r="J195" s="581"/>
      <c r="K195" s="582"/>
      <c r="L195" s="402"/>
      <c r="M195" s="565"/>
    </row>
    <row r="196" spans="1:13" s="240" customFormat="1" x14ac:dyDescent="0.25">
      <c r="A196" s="303" t="s">
        <v>1476</v>
      </c>
      <c r="B196" s="621">
        <v>0.6</v>
      </c>
      <c r="C196" s="621">
        <v>0.4</v>
      </c>
      <c r="D196" s="609">
        <v>5000</v>
      </c>
      <c r="E196" s="610">
        <v>9582.23</v>
      </c>
      <c r="F196" s="611">
        <v>12500</v>
      </c>
      <c r="G196" s="612">
        <v>7500</v>
      </c>
      <c r="H196" s="613">
        <v>5000</v>
      </c>
      <c r="I196" s="620">
        <v>0</v>
      </c>
      <c r="J196" s="581"/>
      <c r="K196" s="582"/>
      <c r="L196" s="402"/>
      <c r="M196" s="565"/>
    </row>
    <row r="197" spans="1:13" s="240" customFormat="1" x14ac:dyDescent="0.25">
      <c r="A197" s="302" t="s">
        <v>1477</v>
      </c>
      <c r="B197" s="635">
        <v>0.7</v>
      </c>
      <c r="C197" s="635">
        <v>0.30000000000000004</v>
      </c>
      <c r="D197" s="622">
        <v>10000</v>
      </c>
      <c r="E197" s="615">
        <v>21320.45</v>
      </c>
      <c r="F197" s="616">
        <v>30457.785714285717</v>
      </c>
      <c r="G197" s="617">
        <v>21320.45</v>
      </c>
      <c r="H197" s="618">
        <v>9137.3357142857167</v>
      </c>
      <c r="I197" s="619">
        <v>862.66428571428332</v>
      </c>
      <c r="J197" s="581"/>
      <c r="K197" s="582"/>
      <c r="L197" s="402"/>
      <c r="M197" s="565"/>
    </row>
    <row r="198" spans="1:13" s="240" customFormat="1" x14ac:dyDescent="0.25">
      <c r="A198" s="303" t="s">
        <v>483</v>
      </c>
      <c r="B198" s="621">
        <v>0.7</v>
      </c>
      <c r="C198" s="621">
        <f>1-B198</f>
        <v>0.30000000000000004</v>
      </c>
      <c r="D198" s="609">
        <v>3.6999999999970896</v>
      </c>
      <c r="E198" s="610">
        <v>1470</v>
      </c>
      <c r="F198" s="611">
        <v>13.333333333333332</v>
      </c>
      <c r="G198" s="612">
        <v>9.3333333333333321</v>
      </c>
      <c r="H198" s="613">
        <v>4</v>
      </c>
      <c r="I198" s="620">
        <v>-0.30000000000291038</v>
      </c>
      <c r="J198" s="581"/>
      <c r="K198" s="582"/>
      <c r="L198" s="402"/>
      <c r="M198" s="565"/>
    </row>
    <row r="199" spans="1:13" s="240" customFormat="1" x14ac:dyDescent="0.25">
      <c r="A199" s="302" t="s">
        <v>1478</v>
      </c>
      <c r="B199" s="635">
        <v>0.6</v>
      </c>
      <c r="C199" s="635">
        <v>0.4</v>
      </c>
      <c r="D199" s="622">
        <v>7500</v>
      </c>
      <c r="E199" s="615">
        <v>32531.66</v>
      </c>
      <c r="F199" s="616">
        <v>18750</v>
      </c>
      <c r="G199" s="617">
        <v>11250</v>
      </c>
      <c r="H199" s="618">
        <v>7500</v>
      </c>
      <c r="I199" s="619">
        <v>0</v>
      </c>
      <c r="J199" s="581"/>
      <c r="K199" s="582"/>
      <c r="L199" s="402"/>
      <c r="M199" s="565"/>
    </row>
    <row r="200" spans="1:13" s="240" customFormat="1" x14ac:dyDescent="0.25">
      <c r="A200" s="303" t="s">
        <v>1479</v>
      </c>
      <c r="B200" s="621">
        <v>0.7</v>
      </c>
      <c r="C200" s="621">
        <v>0.30000000000000004</v>
      </c>
      <c r="D200" s="609">
        <v>4503</v>
      </c>
      <c r="E200" s="610">
        <v>9582.23</v>
      </c>
      <c r="F200" s="611">
        <v>13688.9</v>
      </c>
      <c r="G200" s="612">
        <v>9582.23</v>
      </c>
      <c r="H200" s="613">
        <v>4106.67</v>
      </c>
      <c r="I200" s="620">
        <v>396.32999999999993</v>
      </c>
      <c r="J200" s="581"/>
      <c r="K200" s="582"/>
      <c r="L200" s="402"/>
      <c r="M200" s="565"/>
    </row>
    <row r="201" spans="1:13" s="240" customFormat="1" x14ac:dyDescent="0.25">
      <c r="A201" s="302" t="s">
        <v>484</v>
      </c>
      <c r="B201" s="635">
        <v>0.4</v>
      </c>
      <c r="C201" s="635">
        <f>1-B201</f>
        <v>0.6</v>
      </c>
      <c r="D201" s="622">
        <v>3679</v>
      </c>
      <c r="E201" s="615">
        <v>76400</v>
      </c>
      <c r="F201" s="616">
        <v>6131.666666666667</v>
      </c>
      <c r="G201" s="617">
        <v>2452.666666666667</v>
      </c>
      <c r="H201" s="618">
        <v>3679</v>
      </c>
      <c r="I201" s="619">
        <v>0</v>
      </c>
      <c r="J201" s="581"/>
      <c r="K201" s="582"/>
      <c r="L201" s="402"/>
      <c r="M201" s="565"/>
    </row>
    <row r="202" spans="1:13" s="240" customFormat="1" x14ac:dyDescent="0.25">
      <c r="A202" s="303" t="s">
        <v>485</v>
      </c>
      <c r="B202" s="621">
        <v>0.7</v>
      </c>
      <c r="C202" s="621">
        <f>1-B202</f>
        <v>0.30000000000000004</v>
      </c>
      <c r="D202" s="609">
        <v>933.59999999999854</v>
      </c>
      <c r="E202" s="610">
        <v>32900</v>
      </c>
      <c r="F202" s="611">
        <v>3113.333333333333</v>
      </c>
      <c r="G202" s="612">
        <v>2179.333333333333</v>
      </c>
      <c r="H202" s="613">
        <v>934</v>
      </c>
      <c r="I202" s="620">
        <v>-0.40000000000145519</v>
      </c>
      <c r="J202" s="581"/>
      <c r="K202" s="582"/>
      <c r="L202" s="402"/>
      <c r="M202" s="565"/>
    </row>
    <row r="203" spans="1:13" s="240" customFormat="1" x14ac:dyDescent="0.25">
      <c r="A203" s="302" t="s">
        <v>486</v>
      </c>
      <c r="B203" s="635">
        <v>0.8</v>
      </c>
      <c r="C203" s="635">
        <f>1-B203</f>
        <v>0.19999999999999996</v>
      </c>
      <c r="D203" s="622">
        <v>18779</v>
      </c>
      <c r="E203" s="615">
        <v>8000</v>
      </c>
      <c r="F203" s="616">
        <v>10000</v>
      </c>
      <c r="G203" s="617">
        <v>8000</v>
      </c>
      <c r="H203" s="618">
        <v>1999.9999999999995</v>
      </c>
      <c r="I203" s="619">
        <v>16779</v>
      </c>
      <c r="J203" s="581"/>
      <c r="K203" s="582"/>
      <c r="L203" s="402"/>
      <c r="M203" s="565"/>
    </row>
    <row r="204" spans="1:13" s="240" customFormat="1" x14ac:dyDescent="0.25">
      <c r="A204" s="303" t="s">
        <v>487</v>
      </c>
      <c r="B204" s="621">
        <v>0.5</v>
      </c>
      <c r="C204" s="621">
        <f>1-B204</f>
        <v>0.5</v>
      </c>
      <c r="D204" s="609">
        <v>760</v>
      </c>
      <c r="E204" s="610">
        <v>0</v>
      </c>
      <c r="F204" s="611">
        <v>0</v>
      </c>
      <c r="G204" s="612">
        <v>0</v>
      </c>
      <c r="H204" s="613">
        <v>0</v>
      </c>
      <c r="I204" s="620">
        <v>760</v>
      </c>
      <c r="J204" s="581"/>
      <c r="K204" s="582"/>
      <c r="L204" s="402"/>
      <c r="M204" s="565"/>
    </row>
    <row r="205" spans="1:13" s="240" customFormat="1" x14ac:dyDescent="0.25">
      <c r="A205" s="302" t="s">
        <v>1480</v>
      </c>
      <c r="B205" s="635">
        <v>0.6</v>
      </c>
      <c r="C205" s="635">
        <v>0.4</v>
      </c>
      <c r="D205" s="622">
        <v>4597</v>
      </c>
      <c r="E205" s="615">
        <v>14883.59</v>
      </c>
      <c r="F205" s="616">
        <v>11492.5</v>
      </c>
      <c r="G205" s="617">
        <v>6895.5</v>
      </c>
      <c r="H205" s="618">
        <v>4597</v>
      </c>
      <c r="I205" s="619">
        <v>0</v>
      </c>
      <c r="J205" s="581"/>
      <c r="K205" s="582"/>
      <c r="L205" s="402"/>
      <c r="M205" s="565"/>
    </row>
    <row r="206" spans="1:13" s="240" customFormat="1" x14ac:dyDescent="0.25">
      <c r="A206" s="303" t="s">
        <v>1481</v>
      </c>
      <c r="B206" s="621">
        <v>0.6</v>
      </c>
      <c r="C206" s="621">
        <v>0.4</v>
      </c>
      <c r="D206" s="609">
        <v>7500</v>
      </c>
      <c r="E206" s="610">
        <v>17966.669999999998</v>
      </c>
      <c r="F206" s="611">
        <v>18750</v>
      </c>
      <c r="G206" s="612">
        <v>11250</v>
      </c>
      <c r="H206" s="613">
        <v>7500</v>
      </c>
      <c r="I206" s="620">
        <v>0</v>
      </c>
      <c r="J206" s="581"/>
      <c r="K206" s="582"/>
      <c r="L206" s="402"/>
      <c r="M206" s="565"/>
    </row>
    <row r="207" spans="1:13" s="240" customFormat="1" x14ac:dyDescent="0.25">
      <c r="A207" s="302" t="s">
        <v>975</v>
      </c>
      <c r="B207" s="635">
        <v>0.8</v>
      </c>
      <c r="C207" s="635">
        <f>1-B207</f>
        <v>0.19999999999999996</v>
      </c>
      <c r="D207" s="622">
        <v>12544.000000000004</v>
      </c>
      <c r="E207" s="615">
        <v>160</v>
      </c>
      <c r="F207" s="616">
        <v>200</v>
      </c>
      <c r="G207" s="617">
        <v>160</v>
      </c>
      <c r="H207" s="618">
        <v>39.999999999999993</v>
      </c>
      <c r="I207" s="619">
        <v>12504.000000000004</v>
      </c>
      <c r="J207" s="581"/>
      <c r="K207" s="582"/>
      <c r="L207" s="402"/>
      <c r="M207" s="565"/>
    </row>
    <row r="208" spans="1:13" s="240" customFormat="1" x14ac:dyDescent="0.25">
      <c r="A208" s="303" t="s">
        <v>1482</v>
      </c>
      <c r="B208" s="621">
        <v>0.7</v>
      </c>
      <c r="C208" s="621">
        <v>0.30000000000000004</v>
      </c>
      <c r="D208" s="609">
        <v>5000</v>
      </c>
      <c r="E208" s="610">
        <v>9582.23</v>
      </c>
      <c r="F208" s="611">
        <v>13688.9</v>
      </c>
      <c r="G208" s="612">
        <v>9582.23</v>
      </c>
      <c r="H208" s="613">
        <v>4106.67</v>
      </c>
      <c r="I208" s="620">
        <v>893.32999999999993</v>
      </c>
      <c r="J208" s="581"/>
      <c r="K208" s="582"/>
      <c r="L208" s="402"/>
      <c r="M208" s="565"/>
    </row>
    <row r="209" spans="1:13" s="240" customFormat="1" x14ac:dyDescent="0.25">
      <c r="A209" s="302" t="s">
        <v>1483</v>
      </c>
      <c r="B209" s="635">
        <v>0.7</v>
      </c>
      <c r="C209" s="635">
        <v>0.30000000000000004</v>
      </c>
      <c r="D209" s="622">
        <v>7500</v>
      </c>
      <c r="E209" s="615">
        <v>9582.23</v>
      </c>
      <c r="F209" s="616">
        <v>13688.9</v>
      </c>
      <c r="G209" s="617">
        <v>9582.23</v>
      </c>
      <c r="H209" s="618">
        <v>4106.67</v>
      </c>
      <c r="I209" s="619">
        <v>3393.33</v>
      </c>
      <c r="J209" s="581"/>
      <c r="K209" s="582"/>
      <c r="L209" s="402"/>
      <c r="M209" s="565"/>
    </row>
    <row r="210" spans="1:13" s="240" customFormat="1" x14ac:dyDescent="0.25">
      <c r="A210" s="303" t="s">
        <v>488</v>
      </c>
      <c r="B210" s="621">
        <v>0.85</v>
      </c>
      <c r="C210" s="621">
        <f>1-B210</f>
        <v>0.15000000000000002</v>
      </c>
      <c r="D210" s="609">
        <v>8762.8999999999978</v>
      </c>
      <c r="E210" s="610">
        <v>14450</v>
      </c>
      <c r="F210" s="611">
        <v>17000</v>
      </c>
      <c r="G210" s="612">
        <v>14450</v>
      </c>
      <c r="H210" s="613">
        <v>2550.0000000000005</v>
      </c>
      <c r="I210" s="620">
        <v>6212.8999999999978</v>
      </c>
      <c r="J210" s="581"/>
      <c r="K210" s="582"/>
      <c r="L210" s="402"/>
      <c r="M210" s="565"/>
    </row>
    <row r="211" spans="1:13" s="240" customFormat="1" x14ac:dyDescent="0.25">
      <c r="A211" s="302" t="s">
        <v>490</v>
      </c>
      <c r="B211" s="635">
        <v>0.7</v>
      </c>
      <c r="C211" s="635">
        <f>1-B211</f>
        <v>0.30000000000000004</v>
      </c>
      <c r="D211" s="622">
        <v>57400</v>
      </c>
      <c r="E211" s="615">
        <v>154000</v>
      </c>
      <c r="F211" s="616">
        <v>191333.33333333331</v>
      </c>
      <c r="G211" s="617">
        <v>133933.33333333331</v>
      </c>
      <c r="H211" s="618">
        <v>57400</v>
      </c>
      <c r="I211" s="619">
        <v>0</v>
      </c>
      <c r="J211" s="581"/>
      <c r="K211" s="582"/>
      <c r="L211" s="402"/>
      <c r="M211" s="565"/>
    </row>
    <row r="212" spans="1:13" s="240" customFormat="1" x14ac:dyDescent="0.25">
      <c r="A212" s="303" t="s">
        <v>1484</v>
      </c>
      <c r="B212" s="621">
        <v>0.8</v>
      </c>
      <c r="C212" s="621">
        <v>0.19999999999999996</v>
      </c>
      <c r="D212" s="609">
        <v>10000</v>
      </c>
      <c r="E212" s="610">
        <v>9582.23</v>
      </c>
      <c r="F212" s="611">
        <v>11977.787499999999</v>
      </c>
      <c r="G212" s="612">
        <v>9582.23</v>
      </c>
      <c r="H212" s="613">
        <v>2395.557499999999</v>
      </c>
      <c r="I212" s="620">
        <v>7604.442500000001</v>
      </c>
      <c r="J212" s="581"/>
      <c r="K212" s="582"/>
      <c r="L212" s="402"/>
      <c r="M212" s="565"/>
    </row>
    <row r="213" spans="1:13" s="240" customFormat="1" x14ac:dyDescent="0.25">
      <c r="A213" s="302" t="s">
        <v>1485</v>
      </c>
      <c r="B213" s="635">
        <v>0.6</v>
      </c>
      <c r="C213" s="635">
        <v>0.4</v>
      </c>
      <c r="D213" s="622">
        <v>10000</v>
      </c>
      <c r="E213" s="615">
        <v>26590.68</v>
      </c>
      <c r="F213" s="616">
        <v>25000</v>
      </c>
      <c r="G213" s="617">
        <v>15000</v>
      </c>
      <c r="H213" s="618">
        <v>10000</v>
      </c>
      <c r="I213" s="619">
        <v>0</v>
      </c>
      <c r="J213" s="581"/>
      <c r="K213" s="582"/>
      <c r="L213" s="402"/>
      <c r="M213" s="565"/>
    </row>
    <row r="214" spans="1:13" s="240" customFormat="1" x14ac:dyDescent="0.25">
      <c r="A214" s="303" t="s">
        <v>493</v>
      </c>
      <c r="B214" s="621">
        <v>0.7</v>
      </c>
      <c r="C214" s="621">
        <f>1-B214</f>
        <v>0.30000000000000004</v>
      </c>
      <c r="D214" s="609">
        <v>2640</v>
      </c>
      <c r="E214" s="610">
        <v>77700</v>
      </c>
      <c r="F214" s="611">
        <v>8799.9999999999982</v>
      </c>
      <c r="G214" s="612">
        <v>6159.9999999999982</v>
      </c>
      <c r="H214" s="613">
        <v>2640</v>
      </c>
      <c r="I214" s="620">
        <v>0</v>
      </c>
      <c r="J214" s="581"/>
      <c r="K214" s="582"/>
      <c r="L214" s="402"/>
      <c r="M214" s="565"/>
    </row>
    <row r="215" spans="1:13" s="240" customFormat="1" x14ac:dyDescent="0.25">
      <c r="A215" s="302" t="s">
        <v>1486</v>
      </c>
      <c r="B215" s="635">
        <v>0.7</v>
      </c>
      <c r="C215" s="635">
        <v>0.30000000000000004</v>
      </c>
      <c r="D215" s="622">
        <v>5000</v>
      </c>
      <c r="E215" s="615">
        <v>21991.21</v>
      </c>
      <c r="F215" s="616">
        <v>16666.666666666664</v>
      </c>
      <c r="G215" s="617">
        <v>11666.666666666664</v>
      </c>
      <c r="H215" s="618">
        <v>5000</v>
      </c>
      <c r="I215" s="619">
        <v>0</v>
      </c>
      <c r="J215" s="581"/>
      <c r="K215" s="582"/>
      <c r="L215" s="402"/>
      <c r="M215" s="565"/>
    </row>
    <row r="216" spans="1:13" s="240" customFormat="1" x14ac:dyDescent="0.25">
      <c r="A216" s="303" t="s">
        <v>494</v>
      </c>
      <c r="B216" s="621">
        <v>0.85</v>
      </c>
      <c r="C216" s="621">
        <f>1-B216</f>
        <v>0.15000000000000002</v>
      </c>
      <c r="D216" s="609">
        <v>25118.2</v>
      </c>
      <c r="E216" s="610">
        <v>17850</v>
      </c>
      <c r="F216" s="611">
        <v>21000</v>
      </c>
      <c r="G216" s="612">
        <v>17850</v>
      </c>
      <c r="H216" s="613">
        <v>3150.0000000000005</v>
      </c>
      <c r="I216" s="620">
        <v>21968.2</v>
      </c>
      <c r="J216" s="581"/>
      <c r="K216" s="582"/>
      <c r="L216" s="402"/>
      <c r="M216" s="565"/>
    </row>
    <row r="217" spans="1:13" s="240" customFormat="1" x14ac:dyDescent="0.25">
      <c r="A217" s="302" t="s">
        <v>1487</v>
      </c>
      <c r="B217" s="635">
        <v>0.8</v>
      </c>
      <c r="C217" s="635">
        <v>0.19999999999999996</v>
      </c>
      <c r="D217" s="622">
        <v>10000</v>
      </c>
      <c r="E217" s="615">
        <v>14277.52</v>
      </c>
      <c r="F217" s="616">
        <v>17846.899999999998</v>
      </c>
      <c r="G217" s="617">
        <v>14277.519999999999</v>
      </c>
      <c r="H217" s="618">
        <v>3569.3799999999987</v>
      </c>
      <c r="I217" s="619">
        <v>6430.6200000000008</v>
      </c>
      <c r="J217" s="581"/>
      <c r="K217" s="582"/>
      <c r="L217" s="402"/>
      <c r="M217" s="565"/>
    </row>
    <row r="218" spans="1:13" s="240" customFormat="1" x14ac:dyDescent="0.25">
      <c r="A218" s="303" t="s">
        <v>1488</v>
      </c>
      <c r="B218" s="621">
        <v>0.8</v>
      </c>
      <c r="C218" s="621">
        <v>0.19999999999999996</v>
      </c>
      <c r="D218" s="609">
        <v>7298</v>
      </c>
      <c r="E218" s="610">
        <v>9582.23</v>
      </c>
      <c r="F218" s="611">
        <v>11977.787499999999</v>
      </c>
      <c r="G218" s="612">
        <v>9582.23</v>
      </c>
      <c r="H218" s="613">
        <v>2395.557499999999</v>
      </c>
      <c r="I218" s="620">
        <v>4902.442500000001</v>
      </c>
      <c r="J218" s="581"/>
      <c r="K218" s="582"/>
      <c r="L218" s="402"/>
      <c r="M218" s="565"/>
    </row>
    <row r="219" spans="1:13" s="240" customFormat="1" x14ac:dyDescent="0.25">
      <c r="A219" s="302" t="s">
        <v>1489</v>
      </c>
      <c r="B219" s="635">
        <v>0.8</v>
      </c>
      <c r="C219" s="635">
        <v>0.19999999999999996</v>
      </c>
      <c r="D219" s="622">
        <v>7500</v>
      </c>
      <c r="E219" s="615">
        <v>9582.23</v>
      </c>
      <c r="F219" s="616">
        <v>11977.787499999999</v>
      </c>
      <c r="G219" s="617">
        <v>9582.23</v>
      </c>
      <c r="H219" s="618">
        <v>2395.557499999999</v>
      </c>
      <c r="I219" s="619">
        <v>5104.442500000001</v>
      </c>
      <c r="J219" s="581"/>
      <c r="K219" s="582"/>
      <c r="L219" s="402"/>
      <c r="M219" s="565"/>
    </row>
    <row r="220" spans="1:13" s="240" customFormat="1" x14ac:dyDescent="0.25">
      <c r="A220" s="303" t="s">
        <v>495</v>
      </c>
      <c r="B220" s="621">
        <v>0.7</v>
      </c>
      <c r="C220" s="621">
        <f>1-B220</f>
        <v>0.30000000000000004</v>
      </c>
      <c r="D220" s="609">
        <v>8133.5999999999985</v>
      </c>
      <c r="E220" s="610">
        <v>44100</v>
      </c>
      <c r="F220" s="611">
        <v>27113.333333333328</v>
      </c>
      <c r="G220" s="612">
        <v>18979.333333333328</v>
      </c>
      <c r="H220" s="613">
        <v>8134</v>
      </c>
      <c r="I220" s="620">
        <v>-0.40000000000145519</v>
      </c>
      <c r="J220" s="581"/>
      <c r="K220" s="582"/>
      <c r="L220" s="402"/>
      <c r="M220" s="565"/>
    </row>
    <row r="221" spans="1:13" s="240" customFormat="1" x14ac:dyDescent="0.25">
      <c r="A221" s="302" t="s">
        <v>1490</v>
      </c>
      <c r="B221" s="635">
        <v>0.7</v>
      </c>
      <c r="C221" s="635">
        <v>0.30000000000000004</v>
      </c>
      <c r="D221" s="622">
        <v>7500</v>
      </c>
      <c r="E221" s="615">
        <v>9582.23</v>
      </c>
      <c r="F221" s="616">
        <v>13688.9</v>
      </c>
      <c r="G221" s="617">
        <v>9582.23</v>
      </c>
      <c r="H221" s="618">
        <v>4106.67</v>
      </c>
      <c r="I221" s="619">
        <v>3393.33</v>
      </c>
      <c r="J221" s="581"/>
      <c r="K221" s="582"/>
      <c r="L221" s="402"/>
      <c r="M221" s="565"/>
    </row>
    <row r="222" spans="1:13" s="240" customFormat="1" x14ac:dyDescent="0.25">
      <c r="A222" s="303" t="s">
        <v>1491</v>
      </c>
      <c r="B222" s="621">
        <v>0.6</v>
      </c>
      <c r="C222" s="621">
        <v>0.4</v>
      </c>
      <c r="D222" s="609">
        <v>7500</v>
      </c>
      <c r="E222" s="610">
        <v>9582.23</v>
      </c>
      <c r="F222" s="611">
        <v>15970.383333333333</v>
      </c>
      <c r="G222" s="612">
        <v>9582.23</v>
      </c>
      <c r="H222" s="613">
        <v>6388.1533333333336</v>
      </c>
      <c r="I222" s="620">
        <v>1111.8466666666664</v>
      </c>
      <c r="J222" s="581"/>
      <c r="K222" s="582"/>
      <c r="L222" s="402"/>
      <c r="M222" s="565"/>
    </row>
    <row r="223" spans="1:13" s="240" customFormat="1" x14ac:dyDescent="0.25">
      <c r="A223" s="302" t="s">
        <v>1492</v>
      </c>
      <c r="B223" s="635">
        <v>0.6</v>
      </c>
      <c r="C223" s="635">
        <v>0.4</v>
      </c>
      <c r="D223" s="622">
        <v>5000</v>
      </c>
      <c r="E223" s="615">
        <v>9582.23</v>
      </c>
      <c r="F223" s="616">
        <v>12500</v>
      </c>
      <c r="G223" s="617">
        <v>7500</v>
      </c>
      <c r="H223" s="618">
        <v>5000</v>
      </c>
      <c r="I223" s="619">
        <v>0</v>
      </c>
      <c r="J223" s="581"/>
      <c r="K223" s="582"/>
      <c r="L223" s="402"/>
      <c r="M223" s="565"/>
    </row>
    <row r="224" spans="1:13" s="240" customFormat="1" x14ac:dyDescent="0.25">
      <c r="A224" s="303" t="s">
        <v>1493</v>
      </c>
      <c r="B224" s="621">
        <v>0.7</v>
      </c>
      <c r="C224" s="621">
        <v>0.30000000000000004</v>
      </c>
      <c r="D224" s="609">
        <v>7500</v>
      </c>
      <c r="E224" s="610">
        <v>9582.23</v>
      </c>
      <c r="F224" s="611">
        <v>13688.9</v>
      </c>
      <c r="G224" s="612">
        <v>9582.23</v>
      </c>
      <c r="H224" s="613">
        <v>4106.67</v>
      </c>
      <c r="I224" s="620">
        <v>3393.33</v>
      </c>
      <c r="J224" s="581"/>
      <c r="K224" s="582"/>
      <c r="L224" s="402"/>
      <c r="M224" s="565"/>
    </row>
    <row r="225" spans="1:13" s="240" customFormat="1" x14ac:dyDescent="0.25">
      <c r="A225" s="302" t="s">
        <v>1494</v>
      </c>
      <c r="B225" s="635">
        <v>0.7</v>
      </c>
      <c r="C225" s="635">
        <v>0.30000000000000004</v>
      </c>
      <c r="D225" s="622">
        <v>5000</v>
      </c>
      <c r="E225" s="615" t="s">
        <v>1342</v>
      </c>
      <c r="F225" s="616" t="s">
        <v>1342</v>
      </c>
      <c r="G225" s="617" t="s">
        <v>1342</v>
      </c>
      <c r="H225" s="618" t="s">
        <v>1342</v>
      </c>
      <c r="I225" s="619" t="s">
        <v>1342</v>
      </c>
      <c r="J225" s="581"/>
      <c r="K225" s="582"/>
      <c r="L225" s="402"/>
      <c r="M225" s="565"/>
    </row>
    <row r="226" spans="1:13" s="240" customFormat="1" x14ac:dyDescent="0.25">
      <c r="A226" s="303" t="s">
        <v>1495</v>
      </c>
      <c r="B226" s="621">
        <v>0.6</v>
      </c>
      <c r="C226" s="621">
        <v>0.4</v>
      </c>
      <c r="D226" s="609">
        <v>5000</v>
      </c>
      <c r="E226" s="610" t="s">
        <v>1342</v>
      </c>
      <c r="F226" s="611" t="s">
        <v>1342</v>
      </c>
      <c r="G226" s="612" t="s">
        <v>1342</v>
      </c>
      <c r="H226" s="613" t="s">
        <v>1342</v>
      </c>
      <c r="I226" s="620" t="s">
        <v>1342</v>
      </c>
      <c r="J226" s="581"/>
      <c r="K226" s="582"/>
      <c r="L226" s="402"/>
      <c r="M226" s="565"/>
    </row>
    <row r="227" spans="1:13" s="240" customFormat="1" x14ac:dyDescent="0.25">
      <c r="A227" s="302" t="s">
        <v>496</v>
      </c>
      <c r="B227" s="635">
        <v>0.7</v>
      </c>
      <c r="C227" s="635">
        <f>1-B227</f>
        <v>0.30000000000000004</v>
      </c>
      <c r="D227" s="622">
        <v>28995</v>
      </c>
      <c r="E227" s="615">
        <v>7000</v>
      </c>
      <c r="F227" s="616">
        <v>10000</v>
      </c>
      <c r="G227" s="617">
        <v>7000</v>
      </c>
      <c r="H227" s="618">
        <v>3000.0000000000005</v>
      </c>
      <c r="I227" s="619">
        <v>25995</v>
      </c>
      <c r="J227" s="581"/>
      <c r="K227" s="582"/>
      <c r="L227" s="402"/>
      <c r="M227" s="565"/>
    </row>
    <row r="228" spans="1:13" s="240" customFormat="1" x14ac:dyDescent="0.25">
      <c r="A228" s="303" t="s">
        <v>497</v>
      </c>
      <c r="B228" s="621">
        <v>0.6</v>
      </c>
      <c r="C228" s="621">
        <f>1-B228</f>
        <v>0.4</v>
      </c>
      <c r="D228" s="609">
        <v>13762</v>
      </c>
      <c r="E228" s="610">
        <v>4800</v>
      </c>
      <c r="F228" s="611">
        <v>8000</v>
      </c>
      <c r="G228" s="612">
        <v>4800</v>
      </c>
      <c r="H228" s="613">
        <v>3200</v>
      </c>
      <c r="I228" s="620">
        <v>10562</v>
      </c>
      <c r="J228" s="581"/>
      <c r="K228" s="582"/>
      <c r="L228" s="402"/>
      <c r="M228" s="565"/>
    </row>
    <row r="229" spans="1:13" s="240" customFormat="1" x14ac:dyDescent="0.25">
      <c r="A229" s="302" t="s">
        <v>650</v>
      </c>
      <c r="B229" s="635">
        <v>0.5</v>
      </c>
      <c r="C229" s="635">
        <f>1-B229</f>
        <v>0.5</v>
      </c>
      <c r="D229" s="622">
        <v>60000</v>
      </c>
      <c r="E229" s="615">
        <v>79800</v>
      </c>
      <c r="F229" s="616">
        <v>120000</v>
      </c>
      <c r="G229" s="617">
        <v>60000</v>
      </c>
      <c r="H229" s="618">
        <v>60000</v>
      </c>
      <c r="I229" s="619">
        <v>0</v>
      </c>
      <c r="J229" s="581"/>
      <c r="K229" s="582"/>
      <c r="L229" s="402"/>
      <c r="M229" s="565"/>
    </row>
    <row r="230" spans="1:13" s="240" customFormat="1" x14ac:dyDescent="0.25">
      <c r="A230" s="303" t="s">
        <v>498</v>
      </c>
      <c r="B230" s="621">
        <v>0.6</v>
      </c>
      <c r="C230" s="621">
        <f>1-B230</f>
        <v>0.4</v>
      </c>
      <c r="D230" s="609">
        <v>1101.8000000000029</v>
      </c>
      <c r="E230" s="610">
        <v>5400</v>
      </c>
      <c r="F230" s="611">
        <v>2755</v>
      </c>
      <c r="G230" s="612">
        <v>1653</v>
      </c>
      <c r="H230" s="613">
        <v>1102</v>
      </c>
      <c r="I230" s="620">
        <v>-0.19999999999708962</v>
      </c>
      <c r="J230" s="581"/>
      <c r="K230" s="582"/>
      <c r="L230" s="402"/>
      <c r="M230" s="565"/>
    </row>
    <row r="231" spans="1:13" s="240" customFormat="1" x14ac:dyDescent="0.25">
      <c r="A231" s="302" t="s">
        <v>1496</v>
      </c>
      <c r="B231" s="635">
        <v>0.6</v>
      </c>
      <c r="C231" s="635">
        <v>0.4</v>
      </c>
      <c r="D231" s="622">
        <v>7500</v>
      </c>
      <c r="E231" s="615">
        <v>14373.34</v>
      </c>
      <c r="F231" s="616">
        <v>18750</v>
      </c>
      <c r="G231" s="617">
        <v>11250</v>
      </c>
      <c r="H231" s="618">
        <v>7500</v>
      </c>
      <c r="I231" s="619">
        <v>0</v>
      </c>
      <c r="J231" s="581"/>
      <c r="K231" s="582"/>
      <c r="L231" s="402"/>
      <c r="M231" s="565"/>
    </row>
    <row r="232" spans="1:13" s="240" customFormat="1" x14ac:dyDescent="0.25">
      <c r="A232" s="303" t="s">
        <v>1497</v>
      </c>
      <c r="B232" s="621">
        <v>0.6</v>
      </c>
      <c r="C232" s="621">
        <v>0.4</v>
      </c>
      <c r="D232" s="609">
        <v>5000</v>
      </c>
      <c r="E232" s="610">
        <v>9582.23</v>
      </c>
      <c r="F232" s="611">
        <v>12500</v>
      </c>
      <c r="G232" s="612">
        <v>7500</v>
      </c>
      <c r="H232" s="613">
        <v>5000</v>
      </c>
      <c r="I232" s="620">
        <v>0</v>
      </c>
      <c r="J232" s="581"/>
      <c r="K232" s="582"/>
      <c r="L232" s="402"/>
      <c r="M232" s="565"/>
    </row>
    <row r="233" spans="1:13" s="240" customFormat="1" x14ac:dyDescent="0.25">
      <c r="A233" s="302" t="s">
        <v>1498</v>
      </c>
      <c r="B233" s="635">
        <v>0.7</v>
      </c>
      <c r="C233" s="635">
        <v>0.30000000000000004</v>
      </c>
      <c r="D233" s="622">
        <v>5000</v>
      </c>
      <c r="E233" s="615">
        <v>9582.23</v>
      </c>
      <c r="F233" s="616">
        <v>13688.9</v>
      </c>
      <c r="G233" s="617">
        <v>9582.23</v>
      </c>
      <c r="H233" s="618">
        <v>4106.67</v>
      </c>
      <c r="I233" s="619">
        <v>893.32999999999993</v>
      </c>
      <c r="J233" s="581"/>
      <c r="K233" s="582"/>
      <c r="L233" s="402"/>
      <c r="M233" s="565"/>
    </row>
    <row r="234" spans="1:13" s="240" customFormat="1" x14ac:dyDescent="0.25">
      <c r="A234" s="303" t="s">
        <v>499</v>
      </c>
      <c r="B234" s="621">
        <v>0.7</v>
      </c>
      <c r="C234" s="621">
        <f>1-B234</f>
        <v>0.30000000000000004</v>
      </c>
      <c r="D234" s="609">
        <v>259.99999999999636</v>
      </c>
      <c r="E234" s="610">
        <v>1890</v>
      </c>
      <c r="F234" s="611">
        <v>866.66666666666652</v>
      </c>
      <c r="G234" s="612">
        <v>606.66666666666652</v>
      </c>
      <c r="H234" s="613">
        <v>260</v>
      </c>
      <c r="I234" s="620">
        <v>-3.637978807091713E-12</v>
      </c>
      <c r="J234" s="581"/>
      <c r="K234" s="582"/>
      <c r="L234" s="402"/>
      <c r="M234" s="565"/>
    </row>
    <row r="235" spans="1:13" s="240" customFormat="1" x14ac:dyDescent="0.25">
      <c r="A235" s="302" t="s">
        <v>1499</v>
      </c>
      <c r="B235" s="635">
        <v>0.7</v>
      </c>
      <c r="C235" s="635">
        <v>0.30000000000000004</v>
      </c>
      <c r="D235" s="622">
        <v>7500</v>
      </c>
      <c r="E235" s="615">
        <v>15810.67</v>
      </c>
      <c r="F235" s="616">
        <v>22586.67142857143</v>
      </c>
      <c r="G235" s="617">
        <v>15810.67</v>
      </c>
      <c r="H235" s="618">
        <v>6776.0014285714296</v>
      </c>
      <c r="I235" s="619">
        <v>723.99857142857036</v>
      </c>
      <c r="J235" s="581"/>
      <c r="K235" s="582"/>
      <c r="L235" s="402"/>
      <c r="M235" s="565"/>
    </row>
    <row r="236" spans="1:13" s="240" customFormat="1" x14ac:dyDescent="0.25">
      <c r="A236" s="303" t="s">
        <v>500</v>
      </c>
      <c r="B236" s="621">
        <v>0.7</v>
      </c>
      <c r="C236" s="621">
        <f>1-B236</f>
        <v>0.30000000000000004</v>
      </c>
      <c r="D236" s="609">
        <v>8683.5</v>
      </c>
      <c r="E236" s="610">
        <v>210</v>
      </c>
      <c r="F236" s="611">
        <v>300</v>
      </c>
      <c r="G236" s="612">
        <v>210</v>
      </c>
      <c r="H236" s="613">
        <v>90.000000000000014</v>
      </c>
      <c r="I236" s="620">
        <v>8593.5</v>
      </c>
      <c r="J236" s="581"/>
      <c r="K236" s="582"/>
      <c r="L236" s="402"/>
      <c r="M236" s="565"/>
    </row>
    <row r="237" spans="1:13" s="240" customFormat="1" x14ac:dyDescent="0.25">
      <c r="A237" s="302" t="s">
        <v>1500</v>
      </c>
      <c r="B237" s="635">
        <v>0.7</v>
      </c>
      <c r="C237" s="635">
        <v>0.30000000000000004</v>
      </c>
      <c r="D237" s="622">
        <v>7500</v>
      </c>
      <c r="E237" s="615">
        <v>9582.23</v>
      </c>
      <c r="F237" s="616">
        <v>13688.9</v>
      </c>
      <c r="G237" s="617">
        <v>9582.23</v>
      </c>
      <c r="H237" s="618">
        <v>4106.67</v>
      </c>
      <c r="I237" s="619">
        <v>3393.33</v>
      </c>
      <c r="J237" s="581"/>
      <c r="K237" s="582"/>
      <c r="L237" s="402"/>
      <c r="M237" s="565"/>
    </row>
    <row r="238" spans="1:13" s="240" customFormat="1" x14ac:dyDescent="0.25">
      <c r="A238" s="303" t="s">
        <v>501</v>
      </c>
      <c r="B238" s="621">
        <v>0.5</v>
      </c>
      <c r="C238" s="621">
        <f>1-B238</f>
        <v>0.5</v>
      </c>
      <c r="D238" s="609">
        <v>55300.5</v>
      </c>
      <c r="E238" s="610">
        <v>0</v>
      </c>
      <c r="F238" s="611">
        <v>0</v>
      </c>
      <c r="G238" s="612">
        <v>0</v>
      </c>
      <c r="H238" s="613">
        <v>0</v>
      </c>
      <c r="I238" s="620">
        <v>55300.5</v>
      </c>
      <c r="J238" s="581"/>
      <c r="K238" s="582"/>
      <c r="L238" s="402"/>
      <c r="M238" s="565"/>
    </row>
    <row r="239" spans="1:13" s="240" customFormat="1" x14ac:dyDescent="0.25">
      <c r="A239" s="302" t="s">
        <v>1501</v>
      </c>
      <c r="B239" s="635">
        <v>0.85</v>
      </c>
      <c r="C239" s="635">
        <v>0.15000000000000002</v>
      </c>
      <c r="D239" s="622">
        <v>5000</v>
      </c>
      <c r="E239" s="615">
        <v>10780</v>
      </c>
      <c r="F239" s="616">
        <v>12682.35294117647</v>
      </c>
      <c r="G239" s="617">
        <v>10780</v>
      </c>
      <c r="H239" s="618">
        <v>1902.3529411764707</v>
      </c>
      <c r="I239" s="619">
        <v>3097.6470588235293</v>
      </c>
      <c r="J239" s="581"/>
      <c r="K239" s="582"/>
      <c r="L239" s="402"/>
      <c r="M239" s="565"/>
    </row>
    <row r="240" spans="1:13" s="240" customFormat="1" x14ac:dyDescent="0.25">
      <c r="A240" s="303" t="s">
        <v>503</v>
      </c>
      <c r="B240" s="621">
        <v>0.6</v>
      </c>
      <c r="C240" s="621">
        <f>1-B240</f>
        <v>0.4</v>
      </c>
      <c r="D240" s="609">
        <v>2920.7999999999956</v>
      </c>
      <c r="E240" s="610">
        <v>85800</v>
      </c>
      <c r="F240" s="611">
        <v>7302.5</v>
      </c>
      <c r="G240" s="612">
        <v>4381.5</v>
      </c>
      <c r="H240" s="613">
        <v>2921</v>
      </c>
      <c r="I240" s="620">
        <v>-0.20000000000436557</v>
      </c>
      <c r="J240" s="581"/>
      <c r="K240" s="582"/>
      <c r="L240" s="402"/>
      <c r="M240" s="565"/>
    </row>
    <row r="241" spans="1:13" s="240" customFormat="1" x14ac:dyDescent="0.25">
      <c r="A241" s="302" t="s">
        <v>1383</v>
      </c>
      <c r="B241" s="635">
        <v>0.5</v>
      </c>
      <c r="C241" s="635">
        <v>0.5</v>
      </c>
      <c r="D241" s="622">
        <v>5000</v>
      </c>
      <c r="E241" s="615" t="s">
        <v>1342</v>
      </c>
      <c r="F241" s="616" t="s">
        <v>1342</v>
      </c>
      <c r="G241" s="617" t="s">
        <v>1342</v>
      </c>
      <c r="H241" s="618" t="s">
        <v>1342</v>
      </c>
      <c r="I241" s="619" t="s">
        <v>1342</v>
      </c>
      <c r="J241" s="581"/>
      <c r="K241" s="582"/>
      <c r="L241" s="402"/>
      <c r="M241" s="565"/>
    </row>
    <row r="242" spans="1:13" s="240" customFormat="1" x14ac:dyDescent="0.25">
      <c r="A242" s="303" t="s">
        <v>1502</v>
      </c>
      <c r="B242" s="621">
        <v>0.8</v>
      </c>
      <c r="C242" s="621">
        <v>0.19999999999999996</v>
      </c>
      <c r="D242" s="609">
        <v>7500</v>
      </c>
      <c r="E242" s="610">
        <v>9582.23</v>
      </c>
      <c r="F242" s="611">
        <v>11977.787499999999</v>
      </c>
      <c r="G242" s="612">
        <v>9582.23</v>
      </c>
      <c r="H242" s="613">
        <v>2395.557499999999</v>
      </c>
      <c r="I242" s="620">
        <v>5104.442500000001</v>
      </c>
      <c r="J242" s="581"/>
      <c r="K242" s="582"/>
      <c r="L242" s="402"/>
      <c r="M242" s="565"/>
    </row>
    <row r="243" spans="1:13" s="240" customFormat="1" x14ac:dyDescent="0.25">
      <c r="A243" s="302" t="s">
        <v>1503</v>
      </c>
      <c r="B243" s="635">
        <v>0.6</v>
      </c>
      <c r="C243" s="635">
        <v>0.4</v>
      </c>
      <c r="D243" s="622">
        <v>7500</v>
      </c>
      <c r="E243" s="615">
        <v>9582.23</v>
      </c>
      <c r="F243" s="616">
        <v>15970.383333333333</v>
      </c>
      <c r="G243" s="617">
        <v>9582.23</v>
      </c>
      <c r="H243" s="618">
        <v>6388.1533333333336</v>
      </c>
      <c r="I243" s="619">
        <v>1111.8466666666664</v>
      </c>
      <c r="J243" s="581"/>
      <c r="K243" s="582"/>
      <c r="L243" s="402"/>
      <c r="M243" s="565"/>
    </row>
    <row r="244" spans="1:13" s="240" customFormat="1" x14ac:dyDescent="0.25">
      <c r="A244" s="303" t="s">
        <v>1384</v>
      </c>
      <c r="B244" s="621">
        <v>0.7</v>
      </c>
      <c r="C244" s="621">
        <v>0.30000000000000004</v>
      </c>
      <c r="D244" s="609">
        <v>5000</v>
      </c>
      <c r="E244" s="610">
        <v>9582.23</v>
      </c>
      <c r="F244" s="611">
        <v>13688.9</v>
      </c>
      <c r="G244" s="612">
        <v>9582.23</v>
      </c>
      <c r="H244" s="613">
        <v>4106.67</v>
      </c>
      <c r="I244" s="620">
        <v>893.32999999999993</v>
      </c>
      <c r="J244" s="581"/>
      <c r="K244" s="582"/>
      <c r="L244" s="402"/>
      <c r="M244" s="565"/>
    </row>
    <row r="245" spans="1:13" s="240" customFormat="1" x14ac:dyDescent="0.25">
      <c r="A245" s="302" t="s">
        <v>507</v>
      </c>
      <c r="B245" s="635">
        <v>0.8</v>
      </c>
      <c r="C245" s="635">
        <f>1-B245</f>
        <v>0.19999999999999996</v>
      </c>
      <c r="D245" s="622">
        <v>9868</v>
      </c>
      <c r="E245" s="615">
        <v>17600</v>
      </c>
      <c r="F245" s="616">
        <v>0</v>
      </c>
      <c r="G245" s="617">
        <v>0</v>
      </c>
      <c r="H245" s="618">
        <v>0</v>
      </c>
      <c r="I245" s="619">
        <v>9868</v>
      </c>
      <c r="J245" s="581"/>
      <c r="K245" s="582"/>
      <c r="L245" s="402"/>
      <c r="M245" s="565"/>
    </row>
    <row r="246" spans="1:13" s="240" customFormat="1" x14ac:dyDescent="0.25">
      <c r="A246" s="303" t="s">
        <v>508</v>
      </c>
      <c r="B246" s="621">
        <v>0.6</v>
      </c>
      <c r="C246" s="621">
        <f>1-B246</f>
        <v>0.4</v>
      </c>
      <c r="D246" s="609">
        <v>3144</v>
      </c>
      <c r="E246" s="610">
        <v>0</v>
      </c>
      <c r="F246" s="611">
        <v>0</v>
      </c>
      <c r="G246" s="612">
        <v>0</v>
      </c>
      <c r="H246" s="613">
        <v>0</v>
      </c>
      <c r="I246" s="620">
        <v>3144</v>
      </c>
      <c r="J246" s="581"/>
      <c r="K246" s="582"/>
      <c r="L246" s="402"/>
      <c r="M246" s="565"/>
    </row>
    <row r="247" spans="1:13" s="240" customFormat="1" x14ac:dyDescent="0.25">
      <c r="A247" s="302" t="s">
        <v>1504</v>
      </c>
      <c r="B247" s="635">
        <v>0.7</v>
      </c>
      <c r="C247" s="635">
        <v>0.30000000000000004</v>
      </c>
      <c r="D247" s="622">
        <v>7500</v>
      </c>
      <c r="E247" s="615">
        <v>9582.23</v>
      </c>
      <c r="F247" s="616">
        <v>13688.9</v>
      </c>
      <c r="G247" s="617">
        <v>9582.23</v>
      </c>
      <c r="H247" s="618">
        <v>4106.67</v>
      </c>
      <c r="I247" s="619">
        <v>3393.33</v>
      </c>
      <c r="J247" s="581"/>
      <c r="K247" s="582"/>
      <c r="L247" s="402"/>
      <c r="M247" s="565"/>
    </row>
    <row r="248" spans="1:13" s="240" customFormat="1" x14ac:dyDescent="0.25">
      <c r="A248" s="303" t="s">
        <v>511</v>
      </c>
      <c r="B248" s="621">
        <v>0.7</v>
      </c>
      <c r="C248" s="621">
        <f>1-B248</f>
        <v>0.30000000000000004</v>
      </c>
      <c r="D248" s="609">
        <v>32000</v>
      </c>
      <c r="E248" s="610">
        <v>16800</v>
      </c>
      <c r="F248" s="611">
        <v>24000</v>
      </c>
      <c r="G248" s="612">
        <v>16800</v>
      </c>
      <c r="H248" s="613">
        <v>7200.0000000000009</v>
      </c>
      <c r="I248" s="620">
        <v>24800</v>
      </c>
      <c r="J248" s="581"/>
      <c r="K248" s="582"/>
      <c r="L248" s="402"/>
      <c r="M248" s="565"/>
    </row>
    <row r="249" spans="1:13" s="240" customFormat="1" x14ac:dyDescent="0.25">
      <c r="A249" s="302" t="s">
        <v>512</v>
      </c>
      <c r="B249" s="635">
        <v>0.85</v>
      </c>
      <c r="C249" s="635">
        <f>1-B249</f>
        <v>0.15000000000000002</v>
      </c>
      <c r="D249" s="622">
        <v>8749.9999999999964</v>
      </c>
      <c r="E249" s="615">
        <v>3825</v>
      </c>
      <c r="F249" s="616">
        <v>4500</v>
      </c>
      <c r="G249" s="617">
        <v>3825</v>
      </c>
      <c r="H249" s="618">
        <v>675.00000000000011</v>
      </c>
      <c r="I249" s="619">
        <v>8074.9999999999964</v>
      </c>
      <c r="J249" s="581"/>
      <c r="K249" s="582"/>
      <c r="L249" s="402"/>
      <c r="M249" s="565"/>
    </row>
    <row r="250" spans="1:13" s="240" customFormat="1" x14ac:dyDescent="0.25">
      <c r="A250" s="303" t="s">
        <v>513</v>
      </c>
      <c r="B250" s="621">
        <v>0.7</v>
      </c>
      <c r="C250" s="621">
        <f>1-B250</f>
        <v>0.30000000000000004</v>
      </c>
      <c r="D250" s="609">
        <v>70.499999999992724</v>
      </c>
      <c r="E250" s="610">
        <v>179200</v>
      </c>
      <c r="F250" s="611">
        <v>233.33333333333329</v>
      </c>
      <c r="G250" s="612">
        <v>163.33333333333329</v>
      </c>
      <c r="H250" s="613">
        <v>70</v>
      </c>
      <c r="I250" s="620">
        <v>0.49999999999272404</v>
      </c>
      <c r="J250" s="581"/>
      <c r="K250" s="582"/>
      <c r="L250" s="402"/>
      <c r="M250" s="565"/>
    </row>
    <row r="251" spans="1:13" s="240" customFormat="1" x14ac:dyDescent="0.25">
      <c r="A251" s="302" t="s">
        <v>514</v>
      </c>
      <c r="B251" s="635">
        <v>0.8</v>
      </c>
      <c r="C251" s="635">
        <f>1-B251</f>
        <v>0.19999999999999996</v>
      </c>
      <c r="D251" s="622">
        <v>3539</v>
      </c>
      <c r="E251" s="615">
        <v>0</v>
      </c>
      <c r="F251" s="616">
        <v>0</v>
      </c>
      <c r="G251" s="617">
        <v>0</v>
      </c>
      <c r="H251" s="618">
        <v>0</v>
      </c>
      <c r="I251" s="619">
        <v>3539</v>
      </c>
      <c r="J251" s="581"/>
      <c r="K251" s="582"/>
      <c r="L251" s="402"/>
      <c r="M251" s="565"/>
    </row>
    <row r="252" spans="1:13" s="240" customFormat="1" x14ac:dyDescent="0.25">
      <c r="A252" s="303" t="s">
        <v>1505</v>
      </c>
      <c r="B252" s="621">
        <v>0.8</v>
      </c>
      <c r="C252" s="621">
        <v>0.19999999999999996</v>
      </c>
      <c r="D252" s="609">
        <v>5000</v>
      </c>
      <c r="E252" s="610">
        <v>12816.23</v>
      </c>
      <c r="F252" s="611">
        <v>16020.287499999999</v>
      </c>
      <c r="G252" s="612">
        <v>12816.23</v>
      </c>
      <c r="H252" s="613">
        <v>3204.057499999999</v>
      </c>
      <c r="I252" s="620">
        <v>1795.942500000001</v>
      </c>
      <c r="J252" s="581"/>
      <c r="K252" s="582"/>
      <c r="L252" s="402"/>
      <c r="M252" s="565"/>
    </row>
    <row r="253" spans="1:13" s="240" customFormat="1" x14ac:dyDescent="0.25">
      <c r="A253" s="302" t="s">
        <v>1506</v>
      </c>
      <c r="B253" s="635">
        <v>0.7</v>
      </c>
      <c r="C253" s="635">
        <v>0.30000000000000004</v>
      </c>
      <c r="D253" s="622">
        <v>7500</v>
      </c>
      <c r="E253" s="615">
        <v>9582.23</v>
      </c>
      <c r="F253" s="616">
        <v>13688.9</v>
      </c>
      <c r="G253" s="617">
        <v>9582.23</v>
      </c>
      <c r="H253" s="618">
        <v>4106.67</v>
      </c>
      <c r="I253" s="619">
        <v>3393.33</v>
      </c>
      <c r="J253" s="581"/>
      <c r="K253" s="582"/>
      <c r="L253" s="402"/>
      <c r="M253" s="565"/>
    </row>
    <row r="254" spans="1:13" s="240" customFormat="1" x14ac:dyDescent="0.25">
      <c r="A254" s="303" t="s">
        <v>1507</v>
      </c>
      <c r="B254" s="621">
        <v>0.8</v>
      </c>
      <c r="C254" s="621">
        <v>0.19999999999999996</v>
      </c>
      <c r="D254" s="609">
        <v>7500</v>
      </c>
      <c r="E254" s="610">
        <v>9582.23</v>
      </c>
      <c r="F254" s="611">
        <v>11977.787499999999</v>
      </c>
      <c r="G254" s="612">
        <v>9582.23</v>
      </c>
      <c r="H254" s="613">
        <v>2395.557499999999</v>
      </c>
      <c r="I254" s="620">
        <v>5104.442500000001</v>
      </c>
      <c r="J254" s="581"/>
      <c r="K254" s="582"/>
      <c r="L254" s="402"/>
      <c r="M254" s="565"/>
    </row>
    <row r="255" spans="1:13" s="240" customFormat="1" x14ac:dyDescent="0.25">
      <c r="A255" s="302" t="s">
        <v>516</v>
      </c>
      <c r="B255" s="635">
        <v>0.6</v>
      </c>
      <c r="C255" s="635">
        <f>1-B255</f>
        <v>0.4</v>
      </c>
      <c r="D255" s="622">
        <v>1557</v>
      </c>
      <c r="E255" s="615">
        <v>28800</v>
      </c>
      <c r="F255" s="616">
        <v>3892.5</v>
      </c>
      <c r="G255" s="617">
        <v>2335.5</v>
      </c>
      <c r="H255" s="618">
        <v>1557</v>
      </c>
      <c r="I255" s="619">
        <v>0</v>
      </c>
      <c r="J255" s="581"/>
      <c r="K255" s="582"/>
      <c r="L255" s="402"/>
      <c r="M255" s="565"/>
    </row>
    <row r="256" spans="1:13" s="240" customFormat="1" x14ac:dyDescent="0.25">
      <c r="A256" s="303" t="s">
        <v>1508</v>
      </c>
      <c r="B256" s="621">
        <v>0.6</v>
      </c>
      <c r="C256" s="621">
        <v>0.4</v>
      </c>
      <c r="D256" s="609">
        <v>10000</v>
      </c>
      <c r="E256" s="610">
        <v>24477.8</v>
      </c>
      <c r="F256" s="611">
        <v>25000</v>
      </c>
      <c r="G256" s="612">
        <v>15000</v>
      </c>
      <c r="H256" s="613">
        <v>10000</v>
      </c>
      <c r="I256" s="620">
        <v>0</v>
      </c>
      <c r="J256" s="581"/>
      <c r="K256" s="582"/>
      <c r="L256" s="402"/>
      <c r="M256" s="565"/>
    </row>
    <row r="257" spans="1:13" s="240" customFormat="1" x14ac:dyDescent="0.25">
      <c r="A257" s="302" t="s">
        <v>517</v>
      </c>
      <c r="B257" s="635">
        <v>0.7</v>
      </c>
      <c r="C257" s="635">
        <f>1-B257</f>
        <v>0.30000000000000004</v>
      </c>
      <c r="D257" s="622">
        <v>10385.099999999999</v>
      </c>
      <c r="E257" s="615">
        <v>6300</v>
      </c>
      <c r="F257" s="616">
        <v>9000</v>
      </c>
      <c r="G257" s="617">
        <v>6300</v>
      </c>
      <c r="H257" s="618">
        <v>2700.0000000000005</v>
      </c>
      <c r="I257" s="619">
        <v>7685.0999999999985</v>
      </c>
      <c r="J257" s="581"/>
      <c r="K257" s="582"/>
      <c r="L257" s="402"/>
      <c r="M257" s="565"/>
    </row>
    <row r="258" spans="1:13" s="240" customFormat="1" x14ac:dyDescent="0.25">
      <c r="A258" s="303" t="s">
        <v>1509</v>
      </c>
      <c r="B258" s="621">
        <v>0.7</v>
      </c>
      <c r="C258" s="621">
        <v>0.30000000000000004</v>
      </c>
      <c r="D258" s="609">
        <v>10000</v>
      </c>
      <c r="E258" s="610">
        <v>9582.23</v>
      </c>
      <c r="F258" s="611">
        <v>13688.9</v>
      </c>
      <c r="G258" s="612">
        <v>9582.23</v>
      </c>
      <c r="H258" s="613">
        <v>4106.67</v>
      </c>
      <c r="I258" s="620">
        <v>5893.33</v>
      </c>
      <c r="J258" s="581"/>
      <c r="K258" s="582"/>
      <c r="L258" s="402"/>
      <c r="M258" s="565"/>
    </row>
    <row r="259" spans="1:13" s="240" customFormat="1" x14ac:dyDescent="0.25">
      <c r="A259" s="302" t="s">
        <v>519</v>
      </c>
      <c r="B259" s="635">
        <v>0.7</v>
      </c>
      <c r="C259" s="635">
        <f>1-B259</f>
        <v>0.30000000000000004</v>
      </c>
      <c r="D259" s="622">
        <v>2600</v>
      </c>
      <c r="E259" s="615">
        <v>140</v>
      </c>
      <c r="F259" s="616">
        <v>200</v>
      </c>
      <c r="G259" s="617">
        <v>140</v>
      </c>
      <c r="H259" s="618">
        <v>60.000000000000007</v>
      </c>
      <c r="I259" s="619">
        <v>2540</v>
      </c>
      <c r="J259" s="581"/>
      <c r="K259" s="582"/>
      <c r="L259" s="402"/>
      <c r="M259" s="565"/>
    </row>
    <row r="260" spans="1:13" s="240" customFormat="1" x14ac:dyDescent="0.25">
      <c r="A260" s="303" t="s">
        <v>1510</v>
      </c>
      <c r="B260" s="621">
        <v>0.7</v>
      </c>
      <c r="C260" s="621">
        <v>0.30000000000000004</v>
      </c>
      <c r="D260" s="609">
        <v>9698</v>
      </c>
      <c r="E260" s="610">
        <v>9582.23</v>
      </c>
      <c r="F260" s="611">
        <v>13688.9</v>
      </c>
      <c r="G260" s="612">
        <v>9582.23</v>
      </c>
      <c r="H260" s="613">
        <v>4106.67</v>
      </c>
      <c r="I260" s="620">
        <v>5591.33</v>
      </c>
      <c r="J260" s="581"/>
      <c r="K260" s="582"/>
      <c r="L260" s="402"/>
      <c r="M260" s="565"/>
    </row>
    <row r="261" spans="1:13" s="240" customFormat="1" x14ac:dyDescent="0.25">
      <c r="A261" s="302" t="s">
        <v>521</v>
      </c>
      <c r="B261" s="635">
        <v>0</v>
      </c>
      <c r="C261" s="635">
        <f>1-B261</f>
        <v>1</v>
      </c>
      <c r="D261" s="622">
        <v>26664</v>
      </c>
      <c r="E261" s="615">
        <v>0</v>
      </c>
      <c r="F261" s="616">
        <v>0</v>
      </c>
      <c r="G261" s="617">
        <v>0</v>
      </c>
      <c r="H261" s="618">
        <v>0</v>
      </c>
      <c r="I261" s="619">
        <v>26664</v>
      </c>
      <c r="J261" s="581"/>
      <c r="K261" s="582"/>
      <c r="L261" s="402"/>
      <c r="M261" s="565"/>
    </row>
    <row r="262" spans="1:13" s="240" customFormat="1" x14ac:dyDescent="0.25">
      <c r="A262" s="303" t="s">
        <v>1511</v>
      </c>
      <c r="B262" s="621">
        <v>0.7</v>
      </c>
      <c r="C262" s="621">
        <v>0.30000000000000004</v>
      </c>
      <c r="D262" s="609">
        <v>10000</v>
      </c>
      <c r="E262" s="610">
        <v>9582.23</v>
      </c>
      <c r="F262" s="611">
        <v>13688.9</v>
      </c>
      <c r="G262" s="612">
        <v>9582.23</v>
      </c>
      <c r="H262" s="613">
        <v>4106.67</v>
      </c>
      <c r="I262" s="620">
        <v>5893.33</v>
      </c>
      <c r="J262" s="581"/>
      <c r="K262" s="582"/>
      <c r="L262" s="402"/>
      <c r="M262" s="565"/>
    </row>
    <row r="263" spans="1:13" s="240" customFormat="1" x14ac:dyDescent="0.25">
      <c r="A263" s="302" t="s">
        <v>1512</v>
      </c>
      <c r="B263" s="635">
        <v>0.7</v>
      </c>
      <c r="C263" s="635">
        <v>0.30000000000000004</v>
      </c>
      <c r="D263" s="622">
        <v>5000</v>
      </c>
      <c r="E263" s="615">
        <v>9582.23</v>
      </c>
      <c r="F263" s="616">
        <v>13688.9</v>
      </c>
      <c r="G263" s="617">
        <v>9582.23</v>
      </c>
      <c r="H263" s="618">
        <v>4106.67</v>
      </c>
      <c r="I263" s="619">
        <v>893.32999999999993</v>
      </c>
      <c r="J263" s="581"/>
      <c r="K263" s="582"/>
      <c r="L263" s="402"/>
      <c r="M263" s="565"/>
    </row>
    <row r="264" spans="1:13" s="240" customFormat="1" x14ac:dyDescent="0.25">
      <c r="A264" s="303" t="s">
        <v>522</v>
      </c>
      <c r="B264" s="621">
        <v>0.6</v>
      </c>
      <c r="C264" s="621">
        <f>1-B264</f>
        <v>0.4</v>
      </c>
      <c r="D264" s="609">
        <v>30000</v>
      </c>
      <c r="E264" s="610">
        <v>300</v>
      </c>
      <c r="F264" s="611">
        <v>500</v>
      </c>
      <c r="G264" s="612">
        <v>300</v>
      </c>
      <c r="H264" s="613">
        <v>200</v>
      </c>
      <c r="I264" s="620">
        <v>29800</v>
      </c>
      <c r="J264" s="581"/>
      <c r="K264" s="582"/>
      <c r="L264" s="402"/>
      <c r="M264" s="565"/>
    </row>
    <row r="265" spans="1:13" s="240" customFormat="1" x14ac:dyDescent="0.25">
      <c r="A265" s="302" t="s">
        <v>1513</v>
      </c>
      <c r="B265" s="635">
        <v>0.6</v>
      </c>
      <c r="C265" s="635">
        <v>0.4</v>
      </c>
      <c r="D265" s="622">
        <v>7500</v>
      </c>
      <c r="E265" s="615">
        <v>9582.23</v>
      </c>
      <c r="F265" s="616">
        <v>15970.383333333333</v>
      </c>
      <c r="G265" s="617">
        <v>9582.23</v>
      </c>
      <c r="H265" s="618">
        <v>6388.1533333333336</v>
      </c>
      <c r="I265" s="619">
        <v>1111.8466666666664</v>
      </c>
      <c r="J265" s="581"/>
      <c r="K265" s="582"/>
      <c r="L265" s="402"/>
      <c r="M265" s="565"/>
    </row>
    <row r="266" spans="1:13" s="240" customFormat="1" x14ac:dyDescent="0.25">
      <c r="A266" s="303" t="s">
        <v>523</v>
      </c>
      <c r="B266" s="621">
        <v>0.5</v>
      </c>
      <c r="C266" s="621">
        <f>1-B266</f>
        <v>0.5</v>
      </c>
      <c r="D266" s="609">
        <v>168</v>
      </c>
      <c r="E266" s="610">
        <v>50500</v>
      </c>
      <c r="F266" s="611">
        <v>336</v>
      </c>
      <c r="G266" s="612">
        <v>168</v>
      </c>
      <c r="H266" s="613">
        <v>168</v>
      </c>
      <c r="I266" s="620">
        <v>0</v>
      </c>
      <c r="J266" s="581"/>
      <c r="K266" s="582"/>
      <c r="L266" s="402"/>
      <c r="M266" s="565"/>
    </row>
    <row r="267" spans="1:13" s="240" customFormat="1" x14ac:dyDescent="0.25">
      <c r="A267" s="302" t="s">
        <v>1514</v>
      </c>
      <c r="B267" s="635">
        <v>0.7</v>
      </c>
      <c r="C267" s="635">
        <v>0.30000000000000004</v>
      </c>
      <c r="D267" s="622">
        <v>7500</v>
      </c>
      <c r="E267" s="615">
        <v>9582.23</v>
      </c>
      <c r="F267" s="616">
        <v>13688.9</v>
      </c>
      <c r="G267" s="617">
        <v>9582.23</v>
      </c>
      <c r="H267" s="618">
        <v>4106.67</v>
      </c>
      <c r="I267" s="619">
        <v>3393.33</v>
      </c>
      <c r="J267" s="581"/>
      <c r="K267" s="582"/>
      <c r="L267" s="402"/>
      <c r="M267" s="565"/>
    </row>
    <row r="268" spans="1:13" s="240" customFormat="1" x14ac:dyDescent="0.25">
      <c r="A268" s="303" t="s">
        <v>1515</v>
      </c>
      <c r="B268" s="621">
        <v>0.8</v>
      </c>
      <c r="C268" s="621">
        <v>0.19999999999999996</v>
      </c>
      <c r="D268" s="609">
        <v>7298</v>
      </c>
      <c r="E268" s="610">
        <v>11498.67</v>
      </c>
      <c r="F268" s="611">
        <v>14373.3375</v>
      </c>
      <c r="G268" s="612">
        <v>11498.67</v>
      </c>
      <c r="H268" s="613">
        <v>2874.6674999999991</v>
      </c>
      <c r="I268" s="620">
        <v>4423.3325000000004</v>
      </c>
      <c r="J268" s="581"/>
      <c r="K268" s="582"/>
      <c r="L268" s="402"/>
      <c r="M268" s="565"/>
    </row>
    <row r="269" spans="1:13" s="240" customFormat="1" x14ac:dyDescent="0.25">
      <c r="A269" s="302" t="s">
        <v>525</v>
      </c>
      <c r="B269" s="635">
        <v>0.7</v>
      </c>
      <c r="C269" s="635">
        <f>1-B269</f>
        <v>0.30000000000000004</v>
      </c>
      <c r="D269" s="622">
        <v>460</v>
      </c>
      <c r="E269" s="615">
        <v>0</v>
      </c>
      <c r="F269" s="616">
        <v>0</v>
      </c>
      <c r="G269" s="617">
        <v>0</v>
      </c>
      <c r="H269" s="618">
        <v>0</v>
      </c>
      <c r="I269" s="619">
        <v>460</v>
      </c>
      <c r="J269" s="581"/>
      <c r="K269" s="582"/>
      <c r="L269" s="402"/>
      <c r="M269" s="565"/>
    </row>
    <row r="270" spans="1:13" s="240" customFormat="1" x14ac:dyDescent="0.25">
      <c r="A270" s="303" t="s">
        <v>1516</v>
      </c>
      <c r="B270" s="621">
        <v>0.7</v>
      </c>
      <c r="C270" s="621">
        <v>0.30000000000000004</v>
      </c>
      <c r="D270" s="609">
        <v>10000</v>
      </c>
      <c r="E270" s="610">
        <v>19796.88</v>
      </c>
      <c r="F270" s="611">
        <v>28281.257142857146</v>
      </c>
      <c r="G270" s="612">
        <v>19796.88</v>
      </c>
      <c r="H270" s="613">
        <v>8484.3771428571454</v>
      </c>
      <c r="I270" s="620">
        <v>1515.6228571428546</v>
      </c>
      <c r="J270" s="581"/>
      <c r="K270" s="582"/>
      <c r="L270" s="402"/>
      <c r="M270" s="565"/>
    </row>
    <row r="271" spans="1:13" s="240" customFormat="1" x14ac:dyDescent="0.25">
      <c r="A271" s="302" t="s">
        <v>526</v>
      </c>
      <c r="B271" s="635">
        <v>0.7</v>
      </c>
      <c r="C271" s="635">
        <f>1-B271</f>
        <v>0.30000000000000004</v>
      </c>
      <c r="D271" s="622">
        <v>19.999999999992724</v>
      </c>
      <c r="E271" s="615">
        <v>7000</v>
      </c>
      <c r="F271" s="616">
        <v>66.666666666666657</v>
      </c>
      <c r="G271" s="617">
        <v>46.666666666666657</v>
      </c>
      <c r="H271" s="618">
        <v>20</v>
      </c>
      <c r="I271" s="619">
        <v>-7.2759576141834259E-12</v>
      </c>
      <c r="J271" s="581"/>
      <c r="K271" s="582"/>
      <c r="L271" s="402"/>
      <c r="M271" s="565"/>
    </row>
    <row r="272" spans="1:13" s="240" customFormat="1" x14ac:dyDescent="0.25">
      <c r="A272" s="303" t="s">
        <v>1517</v>
      </c>
      <c r="B272" s="621">
        <v>0.7</v>
      </c>
      <c r="C272" s="621">
        <v>0.30000000000000004</v>
      </c>
      <c r="D272" s="609">
        <v>5000</v>
      </c>
      <c r="E272" s="610">
        <v>9582.23</v>
      </c>
      <c r="F272" s="611">
        <v>13688.9</v>
      </c>
      <c r="G272" s="612">
        <v>9582.23</v>
      </c>
      <c r="H272" s="613">
        <v>4106.67</v>
      </c>
      <c r="I272" s="620">
        <v>893.32999999999993</v>
      </c>
      <c r="J272" s="581"/>
      <c r="K272" s="582"/>
      <c r="L272" s="402"/>
      <c r="M272" s="565"/>
    </row>
    <row r="273" spans="1:13" s="240" customFormat="1" x14ac:dyDescent="0.25">
      <c r="A273" s="302" t="s">
        <v>1518</v>
      </c>
      <c r="B273" s="635">
        <v>0.6</v>
      </c>
      <c r="C273" s="635">
        <v>0.4</v>
      </c>
      <c r="D273" s="622">
        <v>7500</v>
      </c>
      <c r="E273" s="615">
        <v>9582.23</v>
      </c>
      <c r="F273" s="616">
        <v>15970.383333333333</v>
      </c>
      <c r="G273" s="617">
        <v>9582.23</v>
      </c>
      <c r="H273" s="618">
        <v>6388.1533333333336</v>
      </c>
      <c r="I273" s="619">
        <v>1111.8466666666664</v>
      </c>
      <c r="J273" s="581"/>
      <c r="K273" s="582"/>
      <c r="L273" s="402"/>
      <c r="M273" s="565"/>
    </row>
    <row r="274" spans="1:13" s="240" customFormat="1" x14ac:dyDescent="0.25">
      <c r="A274" s="303" t="s">
        <v>527</v>
      </c>
      <c r="B274" s="621">
        <v>0.7</v>
      </c>
      <c r="C274" s="621">
        <f>1-B274</f>
        <v>0.30000000000000004</v>
      </c>
      <c r="D274" s="609">
        <v>28089</v>
      </c>
      <c r="E274" s="610">
        <v>45500</v>
      </c>
      <c r="F274" s="611">
        <v>65000.000000000007</v>
      </c>
      <c r="G274" s="612">
        <v>45500</v>
      </c>
      <c r="H274" s="613">
        <v>19500.000000000004</v>
      </c>
      <c r="I274" s="620">
        <v>8588.9999999999964</v>
      </c>
      <c r="J274" s="581"/>
      <c r="K274" s="582"/>
      <c r="L274" s="402"/>
      <c r="M274" s="565"/>
    </row>
    <row r="275" spans="1:13" s="240" customFormat="1" x14ac:dyDescent="0.25">
      <c r="A275" s="302" t="s">
        <v>528</v>
      </c>
      <c r="B275" s="635">
        <v>0.6</v>
      </c>
      <c r="C275" s="635">
        <f>1-B275</f>
        <v>0.4</v>
      </c>
      <c r="D275" s="622">
        <v>3080</v>
      </c>
      <c r="E275" s="615">
        <v>1920</v>
      </c>
      <c r="F275" s="616">
        <v>3200</v>
      </c>
      <c r="G275" s="617">
        <v>1920</v>
      </c>
      <c r="H275" s="618">
        <v>1280</v>
      </c>
      <c r="I275" s="619">
        <v>1800</v>
      </c>
      <c r="J275" s="581"/>
      <c r="K275" s="582"/>
      <c r="L275" s="402"/>
      <c r="M275" s="565"/>
    </row>
    <row r="276" spans="1:13" s="240" customFormat="1" x14ac:dyDescent="0.25">
      <c r="A276" s="303" t="s">
        <v>1519</v>
      </c>
      <c r="B276" s="621">
        <v>0.6</v>
      </c>
      <c r="C276" s="621">
        <v>0.4</v>
      </c>
      <c r="D276" s="609">
        <v>10000</v>
      </c>
      <c r="E276" s="610">
        <v>6013.42</v>
      </c>
      <c r="F276" s="611">
        <v>10022.366666666667</v>
      </c>
      <c r="G276" s="612">
        <v>6013.42</v>
      </c>
      <c r="H276" s="613">
        <v>4008.9466666666667</v>
      </c>
      <c r="I276" s="620">
        <v>5991.0533333333333</v>
      </c>
      <c r="J276" s="581"/>
      <c r="K276" s="582"/>
      <c r="L276" s="402"/>
      <c r="M276" s="565"/>
    </row>
    <row r="277" spans="1:13" s="240" customFormat="1" x14ac:dyDescent="0.25">
      <c r="A277" s="302" t="s">
        <v>529</v>
      </c>
      <c r="B277" s="635">
        <v>0.6</v>
      </c>
      <c r="C277" s="635">
        <f>1-B277</f>
        <v>0.4</v>
      </c>
      <c r="D277" s="622">
        <v>24862</v>
      </c>
      <c r="E277" s="615">
        <v>78600</v>
      </c>
      <c r="F277" s="616">
        <v>62155</v>
      </c>
      <c r="G277" s="617">
        <v>37293</v>
      </c>
      <c r="H277" s="618">
        <v>24862</v>
      </c>
      <c r="I277" s="619">
        <v>0</v>
      </c>
      <c r="J277" s="581"/>
      <c r="K277" s="582"/>
      <c r="L277" s="402"/>
      <c r="M277" s="565"/>
    </row>
    <row r="278" spans="1:13" s="240" customFormat="1" x14ac:dyDescent="0.25">
      <c r="A278" s="303" t="s">
        <v>530</v>
      </c>
      <c r="B278" s="621">
        <v>0.8</v>
      </c>
      <c r="C278" s="621">
        <f>1-B278</f>
        <v>0.19999999999999996</v>
      </c>
      <c r="D278" s="609">
        <v>2768.5999999999985</v>
      </c>
      <c r="E278" s="610">
        <v>9600</v>
      </c>
      <c r="F278" s="611">
        <v>12000</v>
      </c>
      <c r="G278" s="612">
        <v>9600</v>
      </c>
      <c r="H278" s="613">
        <v>2399.9999999999995</v>
      </c>
      <c r="I278" s="620">
        <v>368.599999999999</v>
      </c>
      <c r="J278" s="581"/>
      <c r="K278" s="582"/>
      <c r="L278" s="402"/>
      <c r="M278" s="565"/>
    </row>
    <row r="279" spans="1:13" s="240" customFormat="1" x14ac:dyDescent="0.25">
      <c r="A279" s="302" t="s">
        <v>1520</v>
      </c>
      <c r="B279" s="635">
        <v>0.7</v>
      </c>
      <c r="C279" s="635">
        <v>0.30000000000000004</v>
      </c>
      <c r="D279" s="622">
        <v>9698</v>
      </c>
      <c r="E279" s="615">
        <v>11426.8</v>
      </c>
      <c r="F279" s="616">
        <v>16324</v>
      </c>
      <c r="G279" s="617">
        <v>11426.8</v>
      </c>
      <c r="H279" s="618">
        <v>4897.2000000000007</v>
      </c>
      <c r="I279" s="619">
        <v>4800.7999999999993</v>
      </c>
      <c r="J279" s="581"/>
      <c r="K279" s="582"/>
      <c r="L279" s="402"/>
      <c r="M279" s="565"/>
    </row>
    <row r="280" spans="1:13" s="240" customFormat="1" x14ac:dyDescent="0.25">
      <c r="A280" s="303" t="s">
        <v>531</v>
      </c>
      <c r="B280" s="621">
        <v>0.7</v>
      </c>
      <c r="C280" s="621">
        <f>1-B280</f>
        <v>0.30000000000000004</v>
      </c>
      <c r="D280" s="609">
        <v>60000</v>
      </c>
      <c r="E280" s="610">
        <v>42700</v>
      </c>
      <c r="F280" s="611">
        <v>61000.000000000007</v>
      </c>
      <c r="G280" s="612">
        <v>42700</v>
      </c>
      <c r="H280" s="613">
        <v>18300.000000000004</v>
      </c>
      <c r="I280" s="620">
        <v>41700</v>
      </c>
      <c r="J280" s="581"/>
      <c r="K280" s="582"/>
      <c r="L280" s="402"/>
      <c r="M280" s="565"/>
    </row>
    <row r="281" spans="1:13" s="240" customFormat="1" x14ac:dyDescent="0.25">
      <c r="A281" s="302" t="s">
        <v>532</v>
      </c>
      <c r="B281" s="635">
        <v>0.8</v>
      </c>
      <c r="C281" s="635">
        <f>1-B281</f>
        <v>0.19999999999999996</v>
      </c>
      <c r="D281" s="622">
        <v>9310.0000000000036</v>
      </c>
      <c r="E281" s="615">
        <v>49600</v>
      </c>
      <c r="F281" s="616">
        <v>46550.000000000007</v>
      </c>
      <c r="G281" s="617">
        <v>37240.000000000007</v>
      </c>
      <c r="H281" s="618">
        <v>9310</v>
      </c>
      <c r="I281" s="619">
        <v>0</v>
      </c>
      <c r="J281" s="581"/>
      <c r="K281" s="582"/>
      <c r="L281" s="402"/>
      <c r="M281" s="565"/>
    </row>
    <row r="282" spans="1:13" s="240" customFormat="1" x14ac:dyDescent="0.25">
      <c r="A282" s="303" t="s">
        <v>1521</v>
      </c>
      <c r="B282" s="621">
        <v>0.7</v>
      </c>
      <c r="C282" s="621">
        <v>0.30000000000000004</v>
      </c>
      <c r="D282" s="609">
        <v>5000</v>
      </c>
      <c r="E282" s="610">
        <v>9582.23</v>
      </c>
      <c r="F282" s="611">
        <v>13688.9</v>
      </c>
      <c r="G282" s="612">
        <v>9582.23</v>
      </c>
      <c r="H282" s="613">
        <v>4106.67</v>
      </c>
      <c r="I282" s="620">
        <v>893.32999999999993</v>
      </c>
      <c r="J282" s="581"/>
      <c r="K282" s="582"/>
      <c r="L282" s="402"/>
      <c r="M282" s="565"/>
    </row>
    <row r="283" spans="1:13" s="240" customFormat="1" x14ac:dyDescent="0.25">
      <c r="A283" s="302" t="s">
        <v>535</v>
      </c>
      <c r="B283" s="635">
        <v>0.7</v>
      </c>
      <c r="C283" s="635">
        <f>1-B283</f>
        <v>0.30000000000000004</v>
      </c>
      <c r="D283" s="622">
        <v>17362</v>
      </c>
      <c r="E283" s="615">
        <v>350</v>
      </c>
      <c r="F283" s="616">
        <v>500.00000000000006</v>
      </c>
      <c r="G283" s="617">
        <v>350</v>
      </c>
      <c r="H283" s="618">
        <v>150.00000000000003</v>
      </c>
      <c r="I283" s="619">
        <v>17212</v>
      </c>
      <c r="J283" s="581"/>
      <c r="K283" s="582"/>
      <c r="L283" s="402"/>
      <c r="M283" s="565"/>
    </row>
    <row r="284" spans="1:13" s="240" customFormat="1" x14ac:dyDescent="0.25">
      <c r="A284" s="303" t="s">
        <v>536</v>
      </c>
      <c r="B284" s="621">
        <v>0.6</v>
      </c>
      <c r="C284" s="621">
        <f>1-B284</f>
        <v>0.4</v>
      </c>
      <c r="D284" s="609">
        <v>33520</v>
      </c>
      <c r="E284" s="610">
        <v>18000</v>
      </c>
      <c r="F284" s="611">
        <v>30000</v>
      </c>
      <c r="G284" s="612">
        <v>18000</v>
      </c>
      <c r="H284" s="613">
        <v>12000</v>
      </c>
      <c r="I284" s="620">
        <v>21520</v>
      </c>
      <c r="J284" s="581"/>
      <c r="K284" s="582"/>
      <c r="L284" s="402"/>
      <c r="M284" s="565"/>
    </row>
    <row r="285" spans="1:13" s="240" customFormat="1" x14ac:dyDescent="0.25">
      <c r="A285" s="302" t="s">
        <v>537</v>
      </c>
      <c r="B285" s="635">
        <v>0.7</v>
      </c>
      <c r="C285" s="635">
        <f>1-B285</f>
        <v>0.30000000000000004</v>
      </c>
      <c r="D285" s="622">
        <v>7073.5999999999913</v>
      </c>
      <c r="E285" s="615">
        <v>7700</v>
      </c>
      <c r="F285" s="616">
        <v>11000</v>
      </c>
      <c r="G285" s="617">
        <v>7699.9999999999991</v>
      </c>
      <c r="H285" s="618">
        <v>3300.0000000000005</v>
      </c>
      <c r="I285" s="619">
        <v>3773.5999999999908</v>
      </c>
      <c r="J285" s="581"/>
      <c r="K285" s="582"/>
      <c r="L285" s="402"/>
      <c r="M285" s="565"/>
    </row>
    <row r="286" spans="1:13" s="240" customFormat="1" x14ac:dyDescent="0.25">
      <c r="A286" s="303" t="s">
        <v>538</v>
      </c>
      <c r="B286" s="621">
        <v>0.8</v>
      </c>
      <c r="C286" s="621">
        <f>1-B286</f>
        <v>0.19999999999999996</v>
      </c>
      <c r="D286" s="609">
        <v>16237.400000000003</v>
      </c>
      <c r="E286" s="610">
        <v>0</v>
      </c>
      <c r="F286" s="611">
        <v>0</v>
      </c>
      <c r="G286" s="612">
        <v>0</v>
      </c>
      <c r="H286" s="613">
        <v>0</v>
      </c>
      <c r="I286" s="620">
        <v>16237.400000000003</v>
      </c>
      <c r="J286" s="581"/>
      <c r="K286" s="582"/>
      <c r="L286" s="402"/>
      <c r="M286" s="565"/>
    </row>
    <row r="287" spans="1:13" s="240" customFormat="1" x14ac:dyDescent="0.25">
      <c r="A287" s="302" t="s">
        <v>1522</v>
      </c>
      <c r="B287" s="635">
        <v>0.8</v>
      </c>
      <c r="C287" s="635">
        <v>0.19999999999999996</v>
      </c>
      <c r="D287" s="622">
        <v>4798</v>
      </c>
      <c r="E287" s="615">
        <v>9582.23</v>
      </c>
      <c r="F287" s="616">
        <v>11977.787499999999</v>
      </c>
      <c r="G287" s="617">
        <v>9582.23</v>
      </c>
      <c r="H287" s="618">
        <v>2395.557499999999</v>
      </c>
      <c r="I287" s="619">
        <v>2402.442500000001</v>
      </c>
      <c r="J287" s="581"/>
      <c r="K287" s="582"/>
      <c r="L287" s="402"/>
      <c r="M287" s="565"/>
    </row>
    <row r="288" spans="1:13" s="240" customFormat="1" x14ac:dyDescent="0.25">
      <c r="A288" s="303" t="s">
        <v>539</v>
      </c>
      <c r="B288" s="621">
        <v>0.8</v>
      </c>
      <c r="C288" s="621">
        <f>1-B288</f>
        <v>0.19999999999999996</v>
      </c>
      <c r="D288" s="609">
        <v>8708</v>
      </c>
      <c r="E288" s="610">
        <v>9600</v>
      </c>
      <c r="F288" s="611">
        <v>12000</v>
      </c>
      <c r="G288" s="612">
        <v>9600</v>
      </c>
      <c r="H288" s="613">
        <v>2399.9999999999995</v>
      </c>
      <c r="I288" s="620">
        <v>6308</v>
      </c>
      <c r="J288" s="581"/>
      <c r="K288" s="582"/>
      <c r="L288" s="402"/>
      <c r="M288" s="565"/>
    </row>
    <row r="289" spans="1:13" s="240" customFormat="1" x14ac:dyDescent="0.25">
      <c r="A289" s="302" t="s">
        <v>540</v>
      </c>
      <c r="B289" s="635">
        <v>0.5</v>
      </c>
      <c r="C289" s="635">
        <f>1-B289</f>
        <v>0.5</v>
      </c>
      <c r="D289" s="622">
        <v>25010</v>
      </c>
      <c r="E289" s="615">
        <v>7000</v>
      </c>
      <c r="F289" s="616">
        <v>14000</v>
      </c>
      <c r="G289" s="617">
        <v>7000</v>
      </c>
      <c r="H289" s="618">
        <v>7000</v>
      </c>
      <c r="I289" s="619">
        <v>18010</v>
      </c>
      <c r="J289" s="581"/>
      <c r="K289" s="582"/>
      <c r="L289" s="402"/>
      <c r="M289" s="565"/>
    </row>
    <row r="290" spans="1:13" s="240" customFormat="1" x14ac:dyDescent="0.25">
      <c r="A290" s="303" t="s">
        <v>1523</v>
      </c>
      <c r="B290" s="621">
        <v>0.6</v>
      </c>
      <c r="C290" s="621">
        <v>0.4</v>
      </c>
      <c r="D290" s="609">
        <v>7500</v>
      </c>
      <c r="E290" s="610">
        <v>9582.23</v>
      </c>
      <c r="F290" s="611">
        <v>15970.383333333333</v>
      </c>
      <c r="G290" s="612">
        <v>9582.23</v>
      </c>
      <c r="H290" s="613">
        <v>6388.1533333333336</v>
      </c>
      <c r="I290" s="620">
        <v>1111.8466666666664</v>
      </c>
      <c r="J290" s="581"/>
      <c r="K290" s="582"/>
      <c r="L290" s="402"/>
      <c r="M290" s="565"/>
    </row>
    <row r="291" spans="1:13" s="240" customFormat="1" x14ac:dyDescent="0.25">
      <c r="A291" s="302" t="s">
        <v>542</v>
      </c>
      <c r="B291" s="635">
        <v>0.7</v>
      </c>
      <c r="C291" s="635">
        <f>1-B291</f>
        <v>0.30000000000000004</v>
      </c>
      <c r="D291" s="622">
        <v>38232.5</v>
      </c>
      <c r="E291" s="615">
        <v>86100</v>
      </c>
      <c r="F291" s="616">
        <v>123000.00000000001</v>
      </c>
      <c r="G291" s="617">
        <v>86100</v>
      </c>
      <c r="H291" s="618">
        <v>36900.000000000007</v>
      </c>
      <c r="I291" s="619">
        <v>1332.4999999999927</v>
      </c>
      <c r="J291" s="581"/>
      <c r="K291" s="582"/>
      <c r="L291" s="402"/>
      <c r="M291" s="565"/>
    </row>
    <row r="292" spans="1:13" s="240" customFormat="1" x14ac:dyDescent="0.25">
      <c r="A292" s="303" t="s">
        <v>1524</v>
      </c>
      <c r="B292" s="621">
        <v>0.7</v>
      </c>
      <c r="C292" s="621">
        <v>0.30000000000000004</v>
      </c>
      <c r="D292" s="609">
        <v>5000</v>
      </c>
      <c r="E292" s="610">
        <v>9582.23</v>
      </c>
      <c r="F292" s="611">
        <v>13688.9</v>
      </c>
      <c r="G292" s="612">
        <v>9582.23</v>
      </c>
      <c r="H292" s="613">
        <v>4106.67</v>
      </c>
      <c r="I292" s="620">
        <v>893.32999999999993</v>
      </c>
      <c r="J292" s="581"/>
      <c r="K292" s="582"/>
      <c r="L292" s="402"/>
      <c r="M292" s="565"/>
    </row>
    <row r="293" spans="1:13" s="240" customFormat="1" x14ac:dyDescent="0.25">
      <c r="A293" s="302" t="s">
        <v>1525</v>
      </c>
      <c r="B293" s="635">
        <v>0.5</v>
      </c>
      <c r="C293" s="635">
        <v>0.5</v>
      </c>
      <c r="D293" s="622">
        <v>7500</v>
      </c>
      <c r="E293" s="615">
        <v>12444.92</v>
      </c>
      <c r="F293" s="616">
        <v>15000</v>
      </c>
      <c r="G293" s="617">
        <v>7500</v>
      </c>
      <c r="H293" s="618">
        <v>7500</v>
      </c>
      <c r="I293" s="619">
        <v>0</v>
      </c>
      <c r="J293" s="581"/>
      <c r="K293" s="582"/>
      <c r="L293" s="402"/>
      <c r="M293" s="565"/>
    </row>
    <row r="294" spans="1:13" s="240" customFormat="1" x14ac:dyDescent="0.25">
      <c r="A294" s="303" t="s">
        <v>1526</v>
      </c>
      <c r="B294" s="621">
        <v>0.8</v>
      </c>
      <c r="C294" s="621">
        <v>0.19999999999999996</v>
      </c>
      <c r="D294" s="609">
        <v>4798</v>
      </c>
      <c r="E294" s="610">
        <v>17832.52</v>
      </c>
      <c r="F294" s="611">
        <v>22290.649999999998</v>
      </c>
      <c r="G294" s="612">
        <v>17832.52</v>
      </c>
      <c r="H294" s="613">
        <v>4458.1299999999983</v>
      </c>
      <c r="I294" s="620">
        <v>339.87000000000171</v>
      </c>
      <c r="J294" s="581"/>
      <c r="K294" s="582"/>
      <c r="L294" s="402"/>
      <c r="M294" s="565"/>
    </row>
    <row r="295" spans="1:13" s="240" customFormat="1" x14ac:dyDescent="0.25">
      <c r="A295" s="302" t="s">
        <v>1527</v>
      </c>
      <c r="B295" s="635">
        <v>0.6</v>
      </c>
      <c r="C295" s="635">
        <v>0.4</v>
      </c>
      <c r="D295" s="622">
        <v>7500</v>
      </c>
      <c r="E295" s="615">
        <v>9582.23</v>
      </c>
      <c r="F295" s="616">
        <v>15970.383333333333</v>
      </c>
      <c r="G295" s="617">
        <v>9582.23</v>
      </c>
      <c r="H295" s="618">
        <v>6388.1533333333336</v>
      </c>
      <c r="I295" s="619">
        <v>1111.8466666666664</v>
      </c>
      <c r="J295" s="581"/>
      <c r="K295" s="582"/>
      <c r="L295" s="402"/>
      <c r="M295" s="565"/>
    </row>
    <row r="296" spans="1:13" s="240" customFormat="1" x14ac:dyDescent="0.25">
      <c r="A296" s="303" t="s">
        <v>546</v>
      </c>
      <c r="B296" s="621">
        <v>0.7</v>
      </c>
      <c r="C296" s="621">
        <f>1-B296</f>
        <v>0.30000000000000004</v>
      </c>
      <c r="D296" s="609">
        <v>100</v>
      </c>
      <c r="E296" s="610">
        <v>30800</v>
      </c>
      <c r="F296" s="611">
        <v>333.33333333333326</v>
      </c>
      <c r="G296" s="612">
        <v>233.33333333333326</v>
      </c>
      <c r="H296" s="613">
        <v>100</v>
      </c>
      <c r="I296" s="620">
        <v>0</v>
      </c>
      <c r="J296" s="581"/>
      <c r="K296" s="582"/>
      <c r="L296" s="402"/>
      <c r="M296" s="565"/>
    </row>
    <row r="297" spans="1:13" s="240" customFormat="1" x14ac:dyDescent="0.25">
      <c r="A297" s="302" t="s">
        <v>1528</v>
      </c>
      <c r="B297" s="635">
        <v>0.7</v>
      </c>
      <c r="C297" s="635">
        <v>0.30000000000000004</v>
      </c>
      <c r="D297" s="622">
        <v>7500</v>
      </c>
      <c r="E297" s="615">
        <v>9582.23</v>
      </c>
      <c r="F297" s="616">
        <v>13688.9</v>
      </c>
      <c r="G297" s="617">
        <v>9582.23</v>
      </c>
      <c r="H297" s="618">
        <v>4106.67</v>
      </c>
      <c r="I297" s="619">
        <v>3393.33</v>
      </c>
      <c r="J297" s="581"/>
      <c r="K297" s="582"/>
      <c r="L297" s="402"/>
      <c r="M297" s="565"/>
    </row>
    <row r="298" spans="1:13" s="240" customFormat="1" x14ac:dyDescent="0.25">
      <c r="A298" s="303" t="s">
        <v>547</v>
      </c>
      <c r="B298" s="621">
        <v>0.7</v>
      </c>
      <c r="C298" s="621">
        <f>1-B298</f>
        <v>0.30000000000000004</v>
      </c>
      <c r="D298" s="609">
        <v>10</v>
      </c>
      <c r="E298" s="610">
        <v>1610</v>
      </c>
      <c r="F298" s="611">
        <v>33.333333333333329</v>
      </c>
      <c r="G298" s="612">
        <v>23.333333333333329</v>
      </c>
      <c r="H298" s="613">
        <v>10</v>
      </c>
      <c r="I298" s="620">
        <v>0</v>
      </c>
      <c r="J298" s="581"/>
      <c r="K298" s="582"/>
      <c r="L298" s="402"/>
      <c r="M298" s="565"/>
    </row>
    <row r="299" spans="1:13" s="240" customFormat="1" x14ac:dyDescent="0.25">
      <c r="A299" s="302" t="s">
        <v>1529</v>
      </c>
      <c r="B299" s="635">
        <v>0.7</v>
      </c>
      <c r="C299" s="635">
        <v>0.30000000000000004</v>
      </c>
      <c r="D299" s="622">
        <v>5000</v>
      </c>
      <c r="E299" s="615">
        <v>9582.23</v>
      </c>
      <c r="F299" s="616">
        <v>13688.9</v>
      </c>
      <c r="G299" s="617">
        <v>9582.23</v>
      </c>
      <c r="H299" s="618">
        <v>4106.67</v>
      </c>
      <c r="I299" s="619">
        <v>893.32999999999993</v>
      </c>
      <c r="J299" s="581"/>
      <c r="K299" s="582"/>
      <c r="L299" s="402"/>
      <c r="M299" s="565"/>
    </row>
    <row r="300" spans="1:13" s="240" customFormat="1" x14ac:dyDescent="0.25">
      <c r="A300" s="303" t="s">
        <v>1530</v>
      </c>
      <c r="B300" s="621">
        <v>0.7</v>
      </c>
      <c r="C300" s="621">
        <v>0.30000000000000004</v>
      </c>
      <c r="D300" s="609">
        <v>5000</v>
      </c>
      <c r="E300" s="610">
        <v>9582.23</v>
      </c>
      <c r="F300" s="611">
        <v>13688.9</v>
      </c>
      <c r="G300" s="612">
        <v>9582.23</v>
      </c>
      <c r="H300" s="613">
        <v>4106.67</v>
      </c>
      <c r="I300" s="620">
        <v>893.32999999999993</v>
      </c>
      <c r="J300" s="581"/>
      <c r="K300" s="582"/>
      <c r="L300" s="402"/>
      <c r="M300" s="565"/>
    </row>
    <row r="301" spans="1:13" s="240" customFormat="1" x14ac:dyDescent="0.25">
      <c r="A301" s="302" t="s">
        <v>549</v>
      </c>
      <c r="B301" s="635">
        <v>0.7</v>
      </c>
      <c r="C301" s="635">
        <f>1-B301</f>
        <v>0.30000000000000004</v>
      </c>
      <c r="D301" s="622">
        <v>220.19999999999709</v>
      </c>
      <c r="E301" s="615">
        <v>1540</v>
      </c>
      <c r="F301" s="616">
        <v>733.33333333333326</v>
      </c>
      <c r="G301" s="617">
        <v>513.33333333333326</v>
      </c>
      <c r="H301" s="618">
        <v>220</v>
      </c>
      <c r="I301" s="619">
        <v>0.19999999999708962</v>
      </c>
      <c r="J301" s="581"/>
      <c r="K301" s="582"/>
      <c r="L301" s="402"/>
      <c r="M301" s="565"/>
    </row>
    <row r="302" spans="1:13" s="240" customFormat="1" x14ac:dyDescent="0.25">
      <c r="A302" s="303" t="s">
        <v>550</v>
      </c>
      <c r="B302" s="621">
        <v>0.6</v>
      </c>
      <c r="C302" s="621">
        <f>1-B302</f>
        <v>0.4</v>
      </c>
      <c r="D302" s="609">
        <v>30000</v>
      </c>
      <c r="E302" s="610">
        <v>25800</v>
      </c>
      <c r="F302" s="611">
        <v>43000</v>
      </c>
      <c r="G302" s="612">
        <v>25800</v>
      </c>
      <c r="H302" s="613">
        <v>17200</v>
      </c>
      <c r="I302" s="620">
        <v>12800</v>
      </c>
      <c r="J302" s="581"/>
      <c r="K302" s="582"/>
      <c r="L302" s="402"/>
      <c r="M302" s="565"/>
    </row>
    <row r="303" spans="1:13" s="240" customFormat="1" x14ac:dyDescent="0.25">
      <c r="A303" s="302" t="s">
        <v>1531</v>
      </c>
      <c r="B303" s="635">
        <v>0.8</v>
      </c>
      <c r="C303" s="635">
        <v>0.19999999999999996</v>
      </c>
      <c r="D303" s="622">
        <v>7500</v>
      </c>
      <c r="E303" s="615" t="s">
        <v>1342</v>
      </c>
      <c r="F303" s="616" t="s">
        <v>1342</v>
      </c>
      <c r="G303" s="617" t="s">
        <v>1342</v>
      </c>
      <c r="H303" s="618" t="s">
        <v>1342</v>
      </c>
      <c r="I303" s="619" t="s">
        <v>1342</v>
      </c>
      <c r="J303" s="581"/>
      <c r="K303" s="582"/>
      <c r="L303" s="402"/>
      <c r="M303" s="565"/>
    </row>
    <row r="304" spans="1:13" s="240" customFormat="1" x14ac:dyDescent="0.25">
      <c r="A304" s="303" t="s">
        <v>1532</v>
      </c>
      <c r="B304" s="621">
        <v>0.6</v>
      </c>
      <c r="C304" s="621">
        <v>0.4</v>
      </c>
      <c r="D304" s="609">
        <v>7500</v>
      </c>
      <c r="E304" s="610" t="s">
        <v>1342</v>
      </c>
      <c r="F304" s="611" t="s">
        <v>1342</v>
      </c>
      <c r="G304" s="612" t="s">
        <v>1342</v>
      </c>
      <c r="H304" s="613" t="s">
        <v>1342</v>
      </c>
      <c r="I304" s="620" t="s">
        <v>1342</v>
      </c>
      <c r="J304" s="581"/>
      <c r="K304" s="582"/>
      <c r="L304" s="402"/>
      <c r="M304" s="565"/>
    </row>
    <row r="305" spans="1:13" s="240" customFormat="1" x14ac:dyDescent="0.25">
      <c r="A305" s="302" t="s">
        <v>553</v>
      </c>
      <c r="B305" s="635">
        <v>0.6</v>
      </c>
      <c r="C305" s="635">
        <f>1-B305</f>
        <v>0.4</v>
      </c>
      <c r="D305" s="622">
        <v>500</v>
      </c>
      <c r="E305" s="615">
        <v>0</v>
      </c>
      <c r="F305" s="616">
        <v>0</v>
      </c>
      <c r="G305" s="617">
        <v>0</v>
      </c>
      <c r="H305" s="618">
        <v>0</v>
      </c>
      <c r="I305" s="619">
        <v>500</v>
      </c>
      <c r="J305" s="581"/>
      <c r="K305" s="582"/>
      <c r="L305" s="402"/>
      <c r="M305" s="565"/>
    </row>
    <row r="306" spans="1:13" s="240" customFormat="1" x14ac:dyDescent="0.25">
      <c r="A306" s="303" t="s">
        <v>1533</v>
      </c>
      <c r="B306" s="621">
        <v>0.6</v>
      </c>
      <c r="C306" s="621">
        <v>0.4</v>
      </c>
      <c r="D306" s="609">
        <v>7500</v>
      </c>
      <c r="E306" s="610">
        <v>9582.23</v>
      </c>
      <c r="F306" s="611">
        <v>15970.383333333333</v>
      </c>
      <c r="G306" s="612">
        <v>9582.23</v>
      </c>
      <c r="H306" s="613">
        <v>6388.1533333333336</v>
      </c>
      <c r="I306" s="620">
        <v>1111.8466666666664</v>
      </c>
      <c r="J306" s="581"/>
      <c r="K306" s="582"/>
      <c r="L306" s="402"/>
      <c r="M306" s="565"/>
    </row>
    <row r="307" spans="1:13" s="240" customFormat="1" x14ac:dyDescent="0.25">
      <c r="A307" s="302" t="s">
        <v>554</v>
      </c>
      <c r="B307" s="635">
        <v>0.6</v>
      </c>
      <c r="C307" s="635">
        <f>1-B307</f>
        <v>0.4</v>
      </c>
      <c r="D307" s="622">
        <v>4000</v>
      </c>
      <c r="E307" s="615">
        <v>56400</v>
      </c>
      <c r="F307" s="616">
        <v>10000</v>
      </c>
      <c r="G307" s="617">
        <v>6000</v>
      </c>
      <c r="H307" s="618">
        <v>4000</v>
      </c>
      <c r="I307" s="619">
        <v>0</v>
      </c>
      <c r="J307" s="581"/>
      <c r="K307" s="582"/>
      <c r="L307" s="402"/>
      <c r="M307" s="565"/>
    </row>
    <row r="308" spans="1:13" s="240" customFormat="1" x14ac:dyDescent="0.25">
      <c r="A308" s="303" t="s">
        <v>555</v>
      </c>
      <c r="B308" s="621">
        <v>0.8</v>
      </c>
      <c r="C308" s="621">
        <f>1-B308</f>
        <v>0.19999999999999996</v>
      </c>
      <c r="D308" s="609">
        <v>30000</v>
      </c>
      <c r="E308" s="610">
        <v>480</v>
      </c>
      <c r="F308" s="611">
        <v>600</v>
      </c>
      <c r="G308" s="612">
        <v>480</v>
      </c>
      <c r="H308" s="613">
        <v>119.99999999999997</v>
      </c>
      <c r="I308" s="620">
        <v>29880</v>
      </c>
      <c r="J308" s="581"/>
      <c r="K308" s="582"/>
      <c r="L308" s="402"/>
      <c r="M308" s="565"/>
    </row>
    <row r="309" spans="1:13" s="240" customFormat="1" x14ac:dyDescent="0.25">
      <c r="A309" s="302" t="s">
        <v>556</v>
      </c>
      <c r="B309" s="635">
        <v>0.7</v>
      </c>
      <c r="C309" s="635">
        <f>1-B309</f>
        <v>0.30000000000000004</v>
      </c>
      <c r="D309" s="622">
        <v>1999.9000000000015</v>
      </c>
      <c r="E309" s="615">
        <v>25900</v>
      </c>
      <c r="F309" s="616">
        <v>6666.6666666666661</v>
      </c>
      <c r="G309" s="617">
        <v>4666.6666666666661</v>
      </c>
      <c r="H309" s="618">
        <v>2000</v>
      </c>
      <c r="I309" s="619">
        <v>-9.9999999998544808E-2</v>
      </c>
      <c r="J309" s="581"/>
      <c r="K309" s="582"/>
      <c r="L309" s="402"/>
      <c r="M309" s="565"/>
    </row>
    <row r="310" spans="1:13" s="240" customFormat="1" x14ac:dyDescent="0.25">
      <c r="A310" s="303" t="s">
        <v>1534</v>
      </c>
      <c r="B310" s="621">
        <v>0.7</v>
      </c>
      <c r="C310" s="621">
        <v>0.30000000000000004</v>
      </c>
      <c r="D310" s="609">
        <v>10000</v>
      </c>
      <c r="E310" s="610">
        <v>13855.9</v>
      </c>
      <c r="F310" s="611">
        <v>19794.142857142859</v>
      </c>
      <c r="G310" s="612">
        <v>13855.9</v>
      </c>
      <c r="H310" s="613">
        <v>5938.2428571428582</v>
      </c>
      <c r="I310" s="620">
        <v>4061.7571428571418</v>
      </c>
      <c r="J310" s="581"/>
      <c r="K310" s="582"/>
      <c r="L310" s="402"/>
      <c r="M310" s="565"/>
    </row>
    <row r="311" spans="1:13" s="240" customFormat="1" x14ac:dyDescent="0.25">
      <c r="A311" s="302" t="s">
        <v>557</v>
      </c>
      <c r="B311" s="635">
        <v>0.6</v>
      </c>
      <c r="C311" s="635">
        <f>1-B311</f>
        <v>0.4</v>
      </c>
      <c r="D311" s="622">
        <v>7301</v>
      </c>
      <c r="E311" s="615">
        <v>600</v>
      </c>
      <c r="F311" s="616">
        <v>1000</v>
      </c>
      <c r="G311" s="617">
        <v>600</v>
      </c>
      <c r="H311" s="618">
        <v>400</v>
      </c>
      <c r="I311" s="619">
        <v>6901</v>
      </c>
      <c r="J311" s="581"/>
      <c r="K311" s="582"/>
      <c r="L311" s="402"/>
      <c r="M311" s="565"/>
    </row>
    <row r="312" spans="1:13" s="240" customFormat="1" x14ac:dyDescent="0.25">
      <c r="A312" s="303" t="s">
        <v>1535</v>
      </c>
      <c r="B312" s="621">
        <v>0.6</v>
      </c>
      <c r="C312" s="621">
        <v>0.4</v>
      </c>
      <c r="D312" s="609">
        <v>7500</v>
      </c>
      <c r="E312" s="610" t="s">
        <v>1342</v>
      </c>
      <c r="F312" s="611" t="s">
        <v>1342</v>
      </c>
      <c r="G312" s="612" t="s">
        <v>1342</v>
      </c>
      <c r="H312" s="613" t="s">
        <v>1342</v>
      </c>
      <c r="I312" s="620" t="s">
        <v>1342</v>
      </c>
      <c r="J312" s="581"/>
      <c r="K312" s="582"/>
      <c r="L312" s="402"/>
      <c r="M312" s="565"/>
    </row>
    <row r="313" spans="1:13" s="240" customFormat="1" x14ac:dyDescent="0.25">
      <c r="A313" s="302" t="s">
        <v>1536</v>
      </c>
      <c r="B313" s="635">
        <v>0.8</v>
      </c>
      <c r="C313" s="635">
        <v>0.19999999999999996</v>
      </c>
      <c r="D313" s="622">
        <v>5000</v>
      </c>
      <c r="E313" s="615">
        <v>9582.23</v>
      </c>
      <c r="F313" s="616">
        <v>11977.787499999999</v>
      </c>
      <c r="G313" s="617">
        <v>9582.23</v>
      </c>
      <c r="H313" s="618">
        <v>2395.557499999999</v>
      </c>
      <c r="I313" s="619">
        <v>2604.442500000001</v>
      </c>
      <c r="J313" s="581"/>
      <c r="K313" s="582"/>
      <c r="L313" s="402"/>
      <c r="M313" s="565"/>
    </row>
    <row r="314" spans="1:13" s="240" customFormat="1" x14ac:dyDescent="0.25">
      <c r="A314" s="303" t="s">
        <v>558</v>
      </c>
      <c r="B314" s="621">
        <v>0.6</v>
      </c>
      <c r="C314" s="621">
        <f>1-B314</f>
        <v>0.4</v>
      </c>
      <c r="D314" s="609">
        <v>6445.5999999999985</v>
      </c>
      <c r="E314" s="610">
        <v>15600</v>
      </c>
      <c r="F314" s="611">
        <v>16115</v>
      </c>
      <c r="G314" s="612">
        <v>9669</v>
      </c>
      <c r="H314" s="613">
        <v>6446</v>
      </c>
      <c r="I314" s="620">
        <v>-0.40000000000145519</v>
      </c>
      <c r="J314" s="581"/>
      <c r="K314" s="582"/>
      <c r="L314" s="402"/>
      <c r="M314" s="565"/>
    </row>
    <row r="315" spans="1:13" s="240" customFormat="1" x14ac:dyDescent="0.25">
      <c r="A315" s="302" t="s">
        <v>1537</v>
      </c>
      <c r="B315" s="635">
        <v>0.7</v>
      </c>
      <c r="C315" s="635">
        <v>0.30000000000000004</v>
      </c>
      <c r="D315" s="622">
        <v>7500</v>
      </c>
      <c r="E315" s="615">
        <v>9582.23</v>
      </c>
      <c r="F315" s="616">
        <v>13688.9</v>
      </c>
      <c r="G315" s="617">
        <v>9582.23</v>
      </c>
      <c r="H315" s="618">
        <v>4106.67</v>
      </c>
      <c r="I315" s="619">
        <v>3393.33</v>
      </c>
      <c r="J315" s="581"/>
      <c r="K315" s="582"/>
      <c r="L315" s="402"/>
      <c r="M315" s="565"/>
    </row>
    <row r="316" spans="1:13" s="240" customFormat="1" x14ac:dyDescent="0.25">
      <c r="A316" s="303" t="s">
        <v>1538</v>
      </c>
      <c r="B316" s="621">
        <v>0.7</v>
      </c>
      <c r="C316" s="621">
        <v>0.30000000000000004</v>
      </c>
      <c r="D316" s="609">
        <v>5000</v>
      </c>
      <c r="E316" s="610">
        <v>9582.23</v>
      </c>
      <c r="F316" s="611">
        <v>13688.9</v>
      </c>
      <c r="G316" s="612">
        <v>9582.23</v>
      </c>
      <c r="H316" s="613">
        <v>4106.67</v>
      </c>
      <c r="I316" s="620">
        <v>893.32999999999993</v>
      </c>
      <c r="J316" s="581"/>
      <c r="K316" s="582"/>
      <c r="L316" s="402"/>
      <c r="M316" s="565"/>
    </row>
    <row r="317" spans="1:13" s="240" customFormat="1" x14ac:dyDescent="0.25">
      <c r="A317" s="302" t="s">
        <v>560</v>
      </c>
      <c r="B317" s="635">
        <v>0.6</v>
      </c>
      <c r="C317" s="635">
        <f>1-B317</f>
        <v>0.4</v>
      </c>
      <c r="D317" s="622">
        <v>344.09999999999854</v>
      </c>
      <c r="E317" s="615">
        <v>3600</v>
      </c>
      <c r="F317" s="616">
        <v>860</v>
      </c>
      <c r="G317" s="617">
        <v>516</v>
      </c>
      <c r="H317" s="618">
        <v>344</v>
      </c>
      <c r="I317" s="619">
        <v>9.9999999998544808E-2</v>
      </c>
      <c r="J317" s="581"/>
      <c r="K317" s="582"/>
      <c r="L317" s="402"/>
      <c r="M317" s="565"/>
    </row>
    <row r="318" spans="1:13" s="240" customFormat="1" x14ac:dyDescent="0.25">
      <c r="A318" s="303" t="s">
        <v>562</v>
      </c>
      <c r="B318" s="621">
        <v>0.6</v>
      </c>
      <c r="C318" s="621">
        <f>1-B318</f>
        <v>0.4</v>
      </c>
      <c r="D318" s="609">
        <v>526.39999999999782</v>
      </c>
      <c r="E318" s="610">
        <v>2160</v>
      </c>
      <c r="F318" s="611">
        <v>1315</v>
      </c>
      <c r="G318" s="612">
        <v>789</v>
      </c>
      <c r="H318" s="613">
        <v>526</v>
      </c>
      <c r="I318" s="620">
        <v>0.39999999999781721</v>
      </c>
      <c r="J318" s="581"/>
      <c r="K318" s="582"/>
      <c r="L318" s="402"/>
      <c r="M318" s="565"/>
    </row>
    <row r="319" spans="1:13" s="240" customFormat="1" x14ac:dyDescent="0.25">
      <c r="A319" s="302" t="s">
        <v>1355</v>
      </c>
      <c r="B319" s="635">
        <v>0.6</v>
      </c>
      <c r="C319" s="635">
        <v>0.4</v>
      </c>
      <c r="D319" s="622">
        <v>5000</v>
      </c>
      <c r="E319" s="615">
        <v>9582.23</v>
      </c>
      <c r="F319" s="616">
        <v>12500</v>
      </c>
      <c r="G319" s="617">
        <v>7500</v>
      </c>
      <c r="H319" s="618">
        <v>5000</v>
      </c>
      <c r="I319" s="619">
        <v>0</v>
      </c>
      <c r="J319" s="581"/>
      <c r="K319" s="582"/>
      <c r="L319" s="402"/>
      <c r="M319" s="565"/>
    </row>
    <row r="320" spans="1:13" s="240" customFormat="1" x14ac:dyDescent="0.25">
      <c r="A320" s="303" t="s">
        <v>1539</v>
      </c>
      <c r="B320" s="621">
        <v>0.6</v>
      </c>
      <c r="C320" s="621">
        <v>0.4</v>
      </c>
      <c r="D320" s="609">
        <v>7500</v>
      </c>
      <c r="E320" s="610">
        <v>13661.86</v>
      </c>
      <c r="F320" s="611">
        <v>18750</v>
      </c>
      <c r="G320" s="612">
        <v>11250</v>
      </c>
      <c r="H320" s="613">
        <v>7500</v>
      </c>
      <c r="I320" s="620">
        <v>0</v>
      </c>
      <c r="J320" s="581"/>
      <c r="K320" s="582"/>
      <c r="L320" s="402"/>
      <c r="M320" s="565"/>
    </row>
    <row r="321" spans="1:13" s="240" customFormat="1" x14ac:dyDescent="0.25">
      <c r="A321" s="302" t="s">
        <v>1540</v>
      </c>
      <c r="B321" s="635">
        <v>0.7</v>
      </c>
      <c r="C321" s="635">
        <v>0.30000000000000004</v>
      </c>
      <c r="D321" s="622">
        <v>5000</v>
      </c>
      <c r="E321" s="615">
        <v>9582.23</v>
      </c>
      <c r="F321" s="616">
        <v>13688.9</v>
      </c>
      <c r="G321" s="617">
        <v>9582.23</v>
      </c>
      <c r="H321" s="618">
        <v>4106.67</v>
      </c>
      <c r="I321" s="619">
        <v>893.32999999999993</v>
      </c>
      <c r="J321" s="581"/>
      <c r="K321" s="582"/>
      <c r="L321" s="402"/>
      <c r="M321" s="565"/>
    </row>
    <row r="322" spans="1:13" s="240" customFormat="1" x14ac:dyDescent="0.25">
      <c r="A322" s="303" t="s">
        <v>1541</v>
      </c>
      <c r="B322" s="621">
        <v>0.6</v>
      </c>
      <c r="C322" s="621">
        <v>0.4</v>
      </c>
      <c r="D322" s="609">
        <v>10000</v>
      </c>
      <c r="E322" s="610" t="s">
        <v>1342</v>
      </c>
      <c r="F322" s="611" t="s">
        <v>1342</v>
      </c>
      <c r="G322" s="612" t="s">
        <v>1342</v>
      </c>
      <c r="H322" s="613" t="s">
        <v>1342</v>
      </c>
      <c r="I322" s="620" t="s">
        <v>1342</v>
      </c>
      <c r="J322" s="581"/>
      <c r="K322" s="582"/>
      <c r="L322" s="402"/>
      <c r="M322" s="565"/>
    </row>
    <row r="323" spans="1:13" s="240" customFormat="1" x14ac:dyDescent="0.25">
      <c r="A323" s="302" t="s">
        <v>564</v>
      </c>
      <c r="B323" s="635">
        <v>0.7</v>
      </c>
      <c r="C323" s="635">
        <f>1-B323</f>
        <v>0.30000000000000004</v>
      </c>
      <c r="D323" s="622">
        <v>560.00000000000728</v>
      </c>
      <c r="E323" s="615">
        <v>12600</v>
      </c>
      <c r="F323" s="616">
        <v>1866.6666666666663</v>
      </c>
      <c r="G323" s="617">
        <v>1306.6666666666663</v>
      </c>
      <c r="H323" s="618">
        <v>560</v>
      </c>
      <c r="I323" s="619">
        <v>7.2759576141834259E-12</v>
      </c>
      <c r="J323" s="581"/>
      <c r="K323" s="582"/>
      <c r="L323" s="402"/>
      <c r="M323" s="565"/>
    </row>
    <row r="324" spans="1:13" s="240" customFormat="1" x14ac:dyDescent="0.25">
      <c r="A324" s="303" t="s">
        <v>565</v>
      </c>
      <c r="B324" s="621">
        <v>0.7</v>
      </c>
      <c r="C324" s="621">
        <f>1-B324</f>
        <v>0.30000000000000004</v>
      </c>
      <c r="D324" s="609">
        <v>9710</v>
      </c>
      <c r="E324" s="610">
        <v>10500</v>
      </c>
      <c r="F324" s="611">
        <v>15000.000000000002</v>
      </c>
      <c r="G324" s="612">
        <v>10500</v>
      </c>
      <c r="H324" s="613">
        <v>4500.0000000000009</v>
      </c>
      <c r="I324" s="620">
        <v>5209.9999999999991</v>
      </c>
      <c r="J324" s="581"/>
      <c r="K324" s="582"/>
      <c r="L324" s="402"/>
      <c r="M324" s="565"/>
    </row>
    <row r="325" spans="1:13" s="240" customFormat="1" x14ac:dyDescent="0.25">
      <c r="A325" s="302" t="s">
        <v>566</v>
      </c>
      <c r="B325" s="635">
        <v>0.7</v>
      </c>
      <c r="C325" s="635">
        <f>1-B325</f>
        <v>0.30000000000000004</v>
      </c>
      <c r="D325" s="622">
        <v>202.79999999999563</v>
      </c>
      <c r="E325" s="615">
        <v>280</v>
      </c>
      <c r="F325" s="616">
        <v>400</v>
      </c>
      <c r="G325" s="617">
        <v>280</v>
      </c>
      <c r="H325" s="618">
        <v>120.00000000000001</v>
      </c>
      <c r="I325" s="619">
        <v>82.79999999999562</v>
      </c>
      <c r="J325" s="581"/>
      <c r="K325" s="582"/>
      <c r="L325" s="402"/>
      <c r="M325" s="565"/>
    </row>
    <row r="326" spans="1:13" s="240" customFormat="1" x14ac:dyDescent="0.25">
      <c r="A326" s="303" t="s">
        <v>1542</v>
      </c>
      <c r="B326" s="621">
        <v>0.7</v>
      </c>
      <c r="C326" s="621">
        <v>0.30000000000000004</v>
      </c>
      <c r="D326" s="609">
        <v>5000</v>
      </c>
      <c r="E326" s="610">
        <v>17224.05</v>
      </c>
      <c r="F326" s="611">
        <v>16666.666666666664</v>
      </c>
      <c r="G326" s="612">
        <v>11666.666666666664</v>
      </c>
      <c r="H326" s="613">
        <v>5000</v>
      </c>
      <c r="I326" s="620">
        <v>0</v>
      </c>
      <c r="J326" s="581"/>
      <c r="K326" s="582"/>
      <c r="L326" s="402"/>
      <c r="M326" s="565"/>
    </row>
    <row r="327" spans="1:13" s="240" customFormat="1" x14ac:dyDescent="0.25">
      <c r="A327" s="302" t="s">
        <v>567</v>
      </c>
      <c r="B327" s="635">
        <v>0.7</v>
      </c>
      <c r="C327" s="635">
        <f>1-B327</f>
        <v>0.30000000000000004</v>
      </c>
      <c r="D327" s="622">
        <v>1280.0999999999985</v>
      </c>
      <c r="E327" s="615">
        <v>0</v>
      </c>
      <c r="F327" s="616">
        <v>0</v>
      </c>
      <c r="G327" s="617">
        <v>0</v>
      </c>
      <c r="H327" s="618">
        <v>0</v>
      </c>
      <c r="I327" s="619">
        <v>1280.0999999999985</v>
      </c>
      <c r="J327" s="581"/>
      <c r="K327" s="582"/>
      <c r="L327" s="402"/>
      <c r="M327" s="565"/>
    </row>
    <row r="328" spans="1:13" s="240" customFormat="1" x14ac:dyDescent="0.25">
      <c r="A328" s="303" t="s">
        <v>1543</v>
      </c>
      <c r="B328" s="621">
        <v>0.7</v>
      </c>
      <c r="C328" s="621">
        <v>0.30000000000000004</v>
      </c>
      <c r="D328" s="609">
        <v>7500</v>
      </c>
      <c r="E328" s="610" t="s">
        <v>1342</v>
      </c>
      <c r="F328" s="611" t="s">
        <v>1342</v>
      </c>
      <c r="G328" s="612" t="s">
        <v>1342</v>
      </c>
      <c r="H328" s="613" t="s">
        <v>1342</v>
      </c>
      <c r="I328" s="620" t="s">
        <v>1342</v>
      </c>
      <c r="J328" s="581"/>
      <c r="K328" s="582"/>
      <c r="L328" s="402"/>
      <c r="M328" s="565"/>
    </row>
    <row r="329" spans="1:13" s="240" customFormat="1" x14ac:dyDescent="0.25">
      <c r="A329" s="302" t="s">
        <v>568</v>
      </c>
      <c r="B329" s="635">
        <v>0.7</v>
      </c>
      <c r="C329" s="635">
        <f>1-B329</f>
        <v>0.30000000000000004</v>
      </c>
      <c r="D329" s="622">
        <v>16360</v>
      </c>
      <c r="E329" s="615">
        <v>840</v>
      </c>
      <c r="F329" s="616">
        <v>1200</v>
      </c>
      <c r="G329" s="617">
        <v>840</v>
      </c>
      <c r="H329" s="618">
        <v>360.00000000000006</v>
      </c>
      <c r="I329" s="619">
        <v>16000</v>
      </c>
      <c r="J329" s="581"/>
      <c r="K329" s="582"/>
      <c r="L329" s="402"/>
      <c r="M329" s="565"/>
    </row>
    <row r="330" spans="1:13" s="240" customFormat="1" x14ac:dyDescent="0.25">
      <c r="A330" s="303" t="s">
        <v>569</v>
      </c>
      <c r="B330" s="621">
        <v>0.6</v>
      </c>
      <c r="C330" s="621">
        <f>1-B330</f>
        <v>0.4</v>
      </c>
      <c r="D330" s="609">
        <v>16532.400000000001</v>
      </c>
      <c r="E330" s="610">
        <v>23400</v>
      </c>
      <c r="F330" s="611">
        <v>39000</v>
      </c>
      <c r="G330" s="612">
        <v>23400</v>
      </c>
      <c r="H330" s="613">
        <v>15600</v>
      </c>
      <c r="I330" s="620">
        <v>932.40000000000146</v>
      </c>
      <c r="J330" s="581"/>
      <c r="K330" s="582"/>
      <c r="L330" s="402"/>
      <c r="M330" s="565"/>
    </row>
    <row r="331" spans="1:13" s="240" customFormat="1" x14ac:dyDescent="0.25">
      <c r="A331" s="302" t="s">
        <v>570</v>
      </c>
      <c r="B331" s="635">
        <v>0.5</v>
      </c>
      <c r="C331" s="635">
        <f>1-B331</f>
        <v>0.5</v>
      </c>
      <c r="D331" s="622">
        <v>23431</v>
      </c>
      <c r="E331" s="615">
        <v>32500</v>
      </c>
      <c r="F331" s="616">
        <v>46862</v>
      </c>
      <c r="G331" s="617">
        <v>23431</v>
      </c>
      <c r="H331" s="618">
        <v>23431</v>
      </c>
      <c r="I331" s="619">
        <v>0</v>
      </c>
      <c r="J331" s="581"/>
      <c r="K331" s="582"/>
      <c r="L331" s="402"/>
      <c r="M331" s="565"/>
    </row>
    <row r="332" spans="1:13" s="240" customFormat="1" x14ac:dyDescent="0.25">
      <c r="A332" s="303" t="s">
        <v>1544</v>
      </c>
      <c r="B332" s="621">
        <v>0.7</v>
      </c>
      <c r="C332" s="621">
        <v>0.30000000000000004</v>
      </c>
      <c r="D332" s="609">
        <v>5000</v>
      </c>
      <c r="E332" s="610" t="s">
        <v>1342</v>
      </c>
      <c r="F332" s="611" t="s">
        <v>1342</v>
      </c>
      <c r="G332" s="612" t="s">
        <v>1342</v>
      </c>
      <c r="H332" s="613" t="s">
        <v>1342</v>
      </c>
      <c r="I332" s="620" t="s">
        <v>1342</v>
      </c>
      <c r="J332" s="581"/>
      <c r="K332" s="582"/>
      <c r="L332" s="402"/>
      <c r="M332" s="565"/>
    </row>
    <row r="333" spans="1:13" s="240" customFormat="1" x14ac:dyDescent="0.25">
      <c r="A333" s="302" t="s">
        <v>1545</v>
      </c>
      <c r="B333" s="635">
        <v>0.8</v>
      </c>
      <c r="C333" s="635">
        <v>0.19999999999999996</v>
      </c>
      <c r="D333" s="622">
        <v>7500</v>
      </c>
      <c r="E333" s="615">
        <v>9582.23</v>
      </c>
      <c r="F333" s="616">
        <v>11977.787499999999</v>
      </c>
      <c r="G333" s="617">
        <v>9582.23</v>
      </c>
      <c r="H333" s="618">
        <v>2395.557499999999</v>
      </c>
      <c r="I333" s="619">
        <v>5104.442500000001</v>
      </c>
      <c r="J333" s="581"/>
      <c r="K333" s="582"/>
      <c r="L333" s="402"/>
      <c r="M333" s="565"/>
    </row>
    <row r="334" spans="1:13" s="240" customFormat="1" x14ac:dyDescent="0.25">
      <c r="A334" s="303" t="s">
        <v>572</v>
      </c>
      <c r="B334" s="621">
        <v>0.6</v>
      </c>
      <c r="C334" s="621">
        <f>1-B334</f>
        <v>0.4</v>
      </c>
      <c r="D334" s="609">
        <v>22728</v>
      </c>
      <c r="E334" s="610">
        <v>31200</v>
      </c>
      <c r="F334" s="611">
        <v>52000</v>
      </c>
      <c r="G334" s="612">
        <v>31200</v>
      </c>
      <c r="H334" s="613">
        <v>20800</v>
      </c>
      <c r="I334" s="620">
        <v>1928</v>
      </c>
      <c r="J334" s="581"/>
      <c r="K334" s="582"/>
      <c r="L334" s="402"/>
      <c r="M334" s="565"/>
    </row>
    <row r="335" spans="1:13" s="240" customFormat="1" x14ac:dyDescent="0.25">
      <c r="A335" s="302" t="s">
        <v>1546</v>
      </c>
      <c r="B335" s="635">
        <v>0.7</v>
      </c>
      <c r="C335" s="635">
        <v>0.30000000000000004</v>
      </c>
      <c r="D335" s="622">
        <v>5000</v>
      </c>
      <c r="E335" s="615">
        <v>9582.23</v>
      </c>
      <c r="F335" s="616">
        <v>13688.9</v>
      </c>
      <c r="G335" s="617">
        <v>9582.23</v>
      </c>
      <c r="H335" s="618">
        <v>4106.67</v>
      </c>
      <c r="I335" s="619">
        <v>893.32999999999993</v>
      </c>
      <c r="J335" s="581"/>
      <c r="K335" s="582"/>
      <c r="L335" s="402"/>
      <c r="M335" s="565"/>
    </row>
    <row r="336" spans="1:13" s="240" customFormat="1" x14ac:dyDescent="0.25">
      <c r="A336" s="303" t="s">
        <v>1547</v>
      </c>
      <c r="B336" s="621">
        <v>0.7</v>
      </c>
      <c r="C336" s="621">
        <v>0.30000000000000004</v>
      </c>
      <c r="D336" s="609">
        <v>5000</v>
      </c>
      <c r="E336" s="610">
        <v>12200.57</v>
      </c>
      <c r="F336" s="611">
        <v>16666.666666666664</v>
      </c>
      <c r="G336" s="612">
        <v>11666.666666666664</v>
      </c>
      <c r="H336" s="613">
        <v>5000</v>
      </c>
      <c r="I336" s="620">
        <v>0</v>
      </c>
      <c r="J336" s="581"/>
      <c r="K336" s="582"/>
      <c r="L336" s="402"/>
      <c r="M336" s="565"/>
    </row>
    <row r="337" spans="1:13" s="240" customFormat="1" x14ac:dyDescent="0.25">
      <c r="A337" s="302" t="s">
        <v>575</v>
      </c>
      <c r="B337" s="635">
        <v>0.7</v>
      </c>
      <c r="C337" s="635">
        <f>1-B337</f>
        <v>0.30000000000000004</v>
      </c>
      <c r="D337" s="622">
        <v>475</v>
      </c>
      <c r="E337" s="615">
        <v>2030</v>
      </c>
      <c r="F337" s="616">
        <v>1583.333333333333</v>
      </c>
      <c r="G337" s="617">
        <v>1108.333333333333</v>
      </c>
      <c r="H337" s="618">
        <v>475</v>
      </c>
      <c r="I337" s="619">
        <v>0</v>
      </c>
      <c r="J337" s="581"/>
      <c r="K337" s="582"/>
      <c r="L337" s="402"/>
      <c r="M337" s="565"/>
    </row>
    <row r="338" spans="1:13" s="240" customFormat="1" x14ac:dyDescent="0.25">
      <c r="A338" s="303" t="s">
        <v>576</v>
      </c>
      <c r="B338" s="621">
        <v>0.8</v>
      </c>
      <c r="C338" s="621">
        <f>1-B338</f>
        <v>0.19999999999999996</v>
      </c>
      <c r="D338" s="609">
        <v>23916</v>
      </c>
      <c r="E338" s="610">
        <v>73600</v>
      </c>
      <c r="F338" s="611">
        <v>92000</v>
      </c>
      <c r="G338" s="612">
        <v>73600</v>
      </c>
      <c r="H338" s="613">
        <v>18399.999999999996</v>
      </c>
      <c r="I338" s="620">
        <v>5516.0000000000036</v>
      </c>
      <c r="J338" s="581"/>
      <c r="K338" s="582"/>
      <c r="L338" s="402"/>
      <c r="M338" s="565"/>
    </row>
    <row r="339" spans="1:13" s="240" customFormat="1" x14ac:dyDescent="0.25">
      <c r="A339" s="302" t="s">
        <v>577</v>
      </c>
      <c r="B339" s="635">
        <v>0.7</v>
      </c>
      <c r="C339" s="635">
        <f>1-B339</f>
        <v>0.30000000000000004</v>
      </c>
      <c r="D339" s="622">
        <v>4321.5</v>
      </c>
      <c r="E339" s="615">
        <v>0</v>
      </c>
      <c r="F339" s="616">
        <v>0</v>
      </c>
      <c r="G339" s="617">
        <v>0</v>
      </c>
      <c r="H339" s="618">
        <v>0</v>
      </c>
      <c r="I339" s="619">
        <v>4321.5</v>
      </c>
      <c r="J339" s="581"/>
      <c r="K339" s="582"/>
      <c r="L339" s="402"/>
      <c r="M339" s="565"/>
    </row>
    <row r="340" spans="1:13" s="240" customFormat="1" x14ac:dyDescent="0.25">
      <c r="A340" s="303" t="s">
        <v>1548</v>
      </c>
      <c r="B340" s="621">
        <v>0.7</v>
      </c>
      <c r="C340" s="621">
        <v>0.30000000000000004</v>
      </c>
      <c r="D340" s="609">
        <v>7500</v>
      </c>
      <c r="E340" s="610">
        <v>9582.23</v>
      </c>
      <c r="F340" s="611">
        <v>13688.9</v>
      </c>
      <c r="G340" s="612">
        <v>9582.23</v>
      </c>
      <c r="H340" s="613">
        <v>4106.67</v>
      </c>
      <c r="I340" s="620">
        <v>3393.33</v>
      </c>
      <c r="J340" s="581"/>
      <c r="K340" s="582"/>
      <c r="L340" s="402"/>
      <c r="M340" s="565"/>
    </row>
    <row r="341" spans="1:13" s="240" customFormat="1" x14ac:dyDescent="0.25">
      <c r="A341" s="302" t="s">
        <v>579</v>
      </c>
      <c r="B341" s="635">
        <v>0.7</v>
      </c>
      <c r="C341" s="635">
        <f>1-B341</f>
        <v>0.30000000000000004</v>
      </c>
      <c r="D341" s="622">
        <v>2728</v>
      </c>
      <c r="E341" s="615">
        <v>11900</v>
      </c>
      <c r="F341" s="616">
        <v>9093.3333333333321</v>
      </c>
      <c r="G341" s="617">
        <v>6365.3333333333321</v>
      </c>
      <c r="H341" s="618">
        <v>2728</v>
      </c>
      <c r="I341" s="619">
        <v>0</v>
      </c>
      <c r="J341" s="581"/>
      <c r="K341" s="582"/>
      <c r="L341" s="402"/>
      <c r="M341" s="565"/>
    </row>
    <row r="342" spans="1:13" s="240" customFormat="1" x14ac:dyDescent="0.25">
      <c r="A342" s="303" t="s">
        <v>581</v>
      </c>
      <c r="B342" s="621">
        <v>0.7</v>
      </c>
      <c r="C342" s="621">
        <f>1-B342</f>
        <v>0.30000000000000004</v>
      </c>
      <c r="D342" s="609">
        <v>3304.9999999999964</v>
      </c>
      <c r="E342" s="610">
        <v>18900</v>
      </c>
      <c r="F342" s="611">
        <v>11016.666666666664</v>
      </c>
      <c r="G342" s="612">
        <v>7711.6666666666642</v>
      </c>
      <c r="H342" s="613">
        <v>3305</v>
      </c>
      <c r="I342" s="620">
        <v>-3.637978807091713E-12</v>
      </c>
      <c r="J342" s="581"/>
      <c r="K342" s="582"/>
      <c r="L342" s="402"/>
      <c r="M342" s="565"/>
    </row>
    <row r="343" spans="1:13" s="240" customFormat="1" x14ac:dyDescent="0.25">
      <c r="A343" s="302" t="s">
        <v>1549</v>
      </c>
      <c r="B343" s="635">
        <v>0.7</v>
      </c>
      <c r="C343" s="635">
        <v>0.30000000000000004</v>
      </c>
      <c r="D343" s="622">
        <v>5000</v>
      </c>
      <c r="E343" s="615">
        <v>9582.23</v>
      </c>
      <c r="F343" s="616">
        <v>13688.9</v>
      </c>
      <c r="G343" s="617">
        <v>9582.23</v>
      </c>
      <c r="H343" s="618">
        <v>4106.67</v>
      </c>
      <c r="I343" s="619">
        <v>893.32999999999993</v>
      </c>
      <c r="J343" s="581"/>
      <c r="K343" s="582"/>
      <c r="L343" s="402"/>
      <c r="M343" s="565"/>
    </row>
    <row r="344" spans="1:13" s="240" customFormat="1" x14ac:dyDescent="0.25">
      <c r="A344" s="303" t="s">
        <v>582</v>
      </c>
      <c r="B344" s="621">
        <v>0.5</v>
      </c>
      <c r="C344" s="621">
        <f>1-B344</f>
        <v>0.5</v>
      </c>
      <c r="D344" s="609">
        <v>45</v>
      </c>
      <c r="E344" s="610">
        <v>34500</v>
      </c>
      <c r="F344" s="611">
        <v>90</v>
      </c>
      <c r="G344" s="612">
        <v>45</v>
      </c>
      <c r="H344" s="613">
        <v>45</v>
      </c>
      <c r="I344" s="620">
        <v>0</v>
      </c>
      <c r="J344" s="581"/>
      <c r="K344" s="582"/>
      <c r="L344" s="402"/>
      <c r="M344" s="565"/>
    </row>
    <row r="345" spans="1:13" s="240" customFormat="1" x14ac:dyDescent="0.25">
      <c r="A345" s="302" t="s">
        <v>583</v>
      </c>
      <c r="B345" s="635">
        <v>0.6</v>
      </c>
      <c r="C345" s="635">
        <f>1-B345</f>
        <v>0.4</v>
      </c>
      <c r="D345" s="622">
        <v>30000</v>
      </c>
      <c r="E345" s="615">
        <v>29400</v>
      </c>
      <c r="F345" s="616">
        <v>49000</v>
      </c>
      <c r="G345" s="617">
        <v>29400</v>
      </c>
      <c r="H345" s="618">
        <v>19600</v>
      </c>
      <c r="I345" s="619">
        <v>10400</v>
      </c>
      <c r="J345" s="581"/>
      <c r="K345" s="582"/>
      <c r="L345" s="402"/>
      <c r="M345" s="565"/>
    </row>
    <row r="346" spans="1:13" s="240" customFormat="1" x14ac:dyDescent="0.25">
      <c r="A346" s="303" t="s">
        <v>1356</v>
      </c>
      <c r="B346" s="621">
        <v>0.6</v>
      </c>
      <c r="C346" s="621">
        <v>0.4</v>
      </c>
      <c r="D346" s="609">
        <v>5000</v>
      </c>
      <c r="E346" s="610">
        <v>5666.48</v>
      </c>
      <c r="F346" s="611">
        <v>9444.1333333333332</v>
      </c>
      <c r="G346" s="612">
        <v>5666.48</v>
      </c>
      <c r="H346" s="613">
        <v>3777.6533333333336</v>
      </c>
      <c r="I346" s="620">
        <v>1222.3466666666664</v>
      </c>
      <c r="J346" s="581"/>
      <c r="K346" s="582"/>
      <c r="L346" s="402"/>
      <c r="M346" s="565"/>
    </row>
    <row r="347" spans="1:13" s="240" customFormat="1" x14ac:dyDescent="0.25">
      <c r="A347" s="302" t="s">
        <v>584</v>
      </c>
      <c r="B347" s="635">
        <v>0.7</v>
      </c>
      <c r="C347" s="635">
        <f>1-B347</f>
        <v>0.30000000000000004</v>
      </c>
      <c r="D347" s="622">
        <v>12612</v>
      </c>
      <c r="E347" s="615">
        <v>3500</v>
      </c>
      <c r="F347" s="616">
        <v>5000</v>
      </c>
      <c r="G347" s="617">
        <v>3500</v>
      </c>
      <c r="H347" s="618">
        <v>1500.0000000000002</v>
      </c>
      <c r="I347" s="619">
        <v>11112</v>
      </c>
      <c r="J347" s="581"/>
      <c r="K347" s="582"/>
      <c r="L347" s="402"/>
      <c r="M347" s="565"/>
    </row>
    <row r="348" spans="1:13" s="240" customFormat="1" x14ac:dyDescent="0.25">
      <c r="A348" s="303" t="s">
        <v>1338</v>
      </c>
      <c r="B348" s="621">
        <v>0.9</v>
      </c>
      <c r="C348" s="621">
        <v>9.9999999999999978E-2</v>
      </c>
      <c r="D348" s="609">
        <v>7500</v>
      </c>
      <c r="E348" s="610" t="s">
        <v>1342</v>
      </c>
      <c r="F348" s="611" t="s">
        <v>1342</v>
      </c>
      <c r="G348" s="612" t="s">
        <v>1342</v>
      </c>
      <c r="H348" s="613" t="s">
        <v>1342</v>
      </c>
      <c r="I348" s="620" t="s">
        <v>1342</v>
      </c>
      <c r="J348" s="581"/>
      <c r="K348" s="582"/>
      <c r="L348" s="402"/>
      <c r="M348" s="565"/>
    </row>
    <row r="349" spans="1:13" s="240" customFormat="1" x14ac:dyDescent="0.25">
      <c r="A349" s="302" t="s">
        <v>586</v>
      </c>
      <c r="B349" s="635">
        <v>0.6</v>
      </c>
      <c r="C349" s="635">
        <f>1-B349</f>
        <v>0.4</v>
      </c>
      <c r="D349" s="622">
        <v>745.59999999999854</v>
      </c>
      <c r="E349" s="615">
        <v>189600</v>
      </c>
      <c r="F349" s="616">
        <v>1865</v>
      </c>
      <c r="G349" s="617">
        <v>1119</v>
      </c>
      <c r="H349" s="618">
        <v>746</v>
      </c>
      <c r="I349" s="619">
        <v>-0.40000000000145519</v>
      </c>
      <c r="J349" s="581"/>
      <c r="K349" s="582"/>
      <c r="L349" s="402"/>
      <c r="M349" s="565"/>
    </row>
    <row r="350" spans="1:13" s="240" customFormat="1" x14ac:dyDescent="0.25">
      <c r="A350" s="303" t="s">
        <v>1550</v>
      </c>
      <c r="B350" s="621">
        <v>0.6</v>
      </c>
      <c r="C350" s="621">
        <v>0.4</v>
      </c>
      <c r="D350" s="609">
        <v>5000</v>
      </c>
      <c r="E350" s="610">
        <v>9582.23</v>
      </c>
      <c r="F350" s="611">
        <v>12500</v>
      </c>
      <c r="G350" s="612">
        <v>7500</v>
      </c>
      <c r="H350" s="613">
        <v>5000</v>
      </c>
      <c r="I350" s="620">
        <v>0</v>
      </c>
      <c r="J350" s="581"/>
      <c r="K350" s="582"/>
      <c r="L350" s="402"/>
      <c r="M350" s="565"/>
    </row>
    <row r="351" spans="1:13" s="240" customFormat="1" x14ac:dyDescent="0.25">
      <c r="A351" s="302" t="s">
        <v>587</v>
      </c>
      <c r="B351" s="635">
        <v>0.8</v>
      </c>
      <c r="C351" s="635">
        <f>1-B351</f>
        <v>0.19999999999999996</v>
      </c>
      <c r="D351" s="622">
        <v>16502.800000000003</v>
      </c>
      <c r="E351" s="615">
        <v>0</v>
      </c>
      <c r="F351" s="616">
        <v>0</v>
      </c>
      <c r="G351" s="617">
        <v>0</v>
      </c>
      <c r="H351" s="618">
        <v>0</v>
      </c>
      <c r="I351" s="619">
        <v>16502.800000000003</v>
      </c>
      <c r="J351" s="581"/>
      <c r="K351" s="582"/>
      <c r="L351" s="402"/>
      <c r="M351" s="565"/>
    </row>
    <row r="352" spans="1:13" s="240" customFormat="1" x14ac:dyDescent="0.25">
      <c r="A352" s="303" t="s">
        <v>588</v>
      </c>
      <c r="B352" s="621">
        <v>0.7</v>
      </c>
      <c r="C352" s="621">
        <f>1-B352</f>
        <v>0.30000000000000004</v>
      </c>
      <c r="D352" s="609">
        <v>14529.299999999997</v>
      </c>
      <c r="E352" s="610">
        <v>38500</v>
      </c>
      <c r="F352" s="611">
        <v>48429.999999999993</v>
      </c>
      <c r="G352" s="612">
        <v>33900.999999999993</v>
      </c>
      <c r="H352" s="613">
        <v>14529</v>
      </c>
      <c r="I352" s="620">
        <v>0.29999999999745341</v>
      </c>
      <c r="J352" s="581"/>
      <c r="K352" s="582"/>
      <c r="L352" s="402"/>
      <c r="M352" s="565"/>
    </row>
    <row r="353" spans="1:13" s="240" customFormat="1" x14ac:dyDescent="0.25">
      <c r="A353" s="302" t="s">
        <v>590</v>
      </c>
      <c r="B353" s="635">
        <v>0.8</v>
      </c>
      <c r="C353" s="635">
        <f>1-B353</f>
        <v>0.19999999999999996</v>
      </c>
      <c r="D353" s="622">
        <v>17394.400000000001</v>
      </c>
      <c r="E353" s="615">
        <v>20000</v>
      </c>
      <c r="F353" s="616">
        <v>25000</v>
      </c>
      <c r="G353" s="617">
        <v>20000</v>
      </c>
      <c r="H353" s="618">
        <v>4999.9999999999991</v>
      </c>
      <c r="I353" s="619">
        <v>12394.400000000001</v>
      </c>
      <c r="J353" s="581"/>
      <c r="K353" s="582"/>
      <c r="L353" s="402"/>
      <c r="M353" s="565"/>
    </row>
    <row r="354" spans="1:13" s="240" customFormat="1" x14ac:dyDescent="0.25">
      <c r="A354" s="303" t="s">
        <v>591</v>
      </c>
      <c r="B354" s="621">
        <v>0.7</v>
      </c>
      <c r="C354" s="621">
        <f>1-B354</f>
        <v>0.30000000000000004</v>
      </c>
      <c r="D354" s="609">
        <v>60000</v>
      </c>
      <c r="E354" s="610">
        <v>275800</v>
      </c>
      <c r="F354" s="611">
        <v>199999.99999999997</v>
      </c>
      <c r="G354" s="612">
        <v>139999.99999999997</v>
      </c>
      <c r="H354" s="613">
        <v>60000</v>
      </c>
      <c r="I354" s="620">
        <v>0</v>
      </c>
      <c r="J354" s="581"/>
      <c r="K354" s="582"/>
      <c r="L354" s="402"/>
      <c r="M354" s="565"/>
    </row>
    <row r="355" spans="1:13" s="240" customFormat="1" x14ac:dyDescent="0.25">
      <c r="A355" s="302" t="s">
        <v>592</v>
      </c>
      <c r="B355" s="635">
        <v>0.8</v>
      </c>
      <c r="C355" s="635">
        <f>1-B355</f>
        <v>0.19999999999999996</v>
      </c>
      <c r="D355" s="622">
        <v>26647.5</v>
      </c>
      <c r="E355" s="615">
        <v>61600</v>
      </c>
      <c r="F355" s="616">
        <v>77000</v>
      </c>
      <c r="G355" s="617">
        <v>61600</v>
      </c>
      <c r="H355" s="618">
        <v>15399.999999999996</v>
      </c>
      <c r="I355" s="619">
        <v>11247.500000000004</v>
      </c>
      <c r="J355" s="581"/>
      <c r="K355" s="582"/>
      <c r="L355" s="402"/>
      <c r="M355" s="565"/>
    </row>
    <row r="356" spans="1:13" s="240" customFormat="1" x14ac:dyDescent="0.25">
      <c r="A356" s="303" t="s">
        <v>1551</v>
      </c>
      <c r="B356" s="621">
        <v>0.8</v>
      </c>
      <c r="C356" s="621">
        <v>0.19999999999999996</v>
      </c>
      <c r="D356" s="609">
        <v>7500</v>
      </c>
      <c r="E356" s="610">
        <v>9582.23</v>
      </c>
      <c r="F356" s="611">
        <v>11977.787499999999</v>
      </c>
      <c r="G356" s="612">
        <v>9582.23</v>
      </c>
      <c r="H356" s="613">
        <v>2395.557499999999</v>
      </c>
      <c r="I356" s="620">
        <v>5104.442500000001</v>
      </c>
      <c r="J356" s="581"/>
      <c r="K356" s="582"/>
      <c r="L356" s="402"/>
      <c r="M356" s="565"/>
    </row>
    <row r="357" spans="1:13" s="240" customFormat="1" x14ac:dyDescent="0.25">
      <c r="A357" s="302" t="s">
        <v>1552</v>
      </c>
      <c r="B357" s="635">
        <v>0.6</v>
      </c>
      <c r="C357" s="635">
        <v>0.4</v>
      </c>
      <c r="D357" s="622">
        <v>5000</v>
      </c>
      <c r="E357" s="615">
        <v>9582.23</v>
      </c>
      <c r="F357" s="616">
        <v>12500</v>
      </c>
      <c r="G357" s="617">
        <v>7500</v>
      </c>
      <c r="H357" s="618">
        <v>5000</v>
      </c>
      <c r="I357" s="619">
        <v>0</v>
      </c>
      <c r="J357" s="581"/>
      <c r="K357" s="582"/>
      <c r="L357" s="402"/>
      <c r="M357" s="565"/>
    </row>
    <row r="358" spans="1:13" s="240" customFormat="1" x14ac:dyDescent="0.25">
      <c r="A358" s="303" t="s">
        <v>1553</v>
      </c>
      <c r="B358" s="621">
        <v>0.6</v>
      </c>
      <c r="C358" s="621">
        <v>0.4</v>
      </c>
      <c r="D358" s="609">
        <v>7097</v>
      </c>
      <c r="E358" s="610">
        <v>18206.23</v>
      </c>
      <c r="F358" s="611">
        <v>17742.5</v>
      </c>
      <c r="G358" s="612">
        <v>10645.5</v>
      </c>
      <c r="H358" s="613">
        <v>7097</v>
      </c>
      <c r="I358" s="620">
        <v>0</v>
      </c>
      <c r="J358" s="581"/>
      <c r="K358" s="582"/>
      <c r="L358" s="402"/>
      <c r="M358" s="565"/>
    </row>
    <row r="359" spans="1:13" s="240" customFormat="1" x14ac:dyDescent="0.25">
      <c r="A359" s="302" t="s">
        <v>594</v>
      </c>
      <c r="B359" s="635">
        <v>0.7</v>
      </c>
      <c r="C359" s="635">
        <f>1-B359</f>
        <v>0.30000000000000004</v>
      </c>
      <c r="D359" s="622">
        <v>24575.699999999997</v>
      </c>
      <c r="E359" s="615">
        <v>980</v>
      </c>
      <c r="F359" s="616">
        <v>1400</v>
      </c>
      <c r="G359" s="617">
        <v>979.99999999999989</v>
      </c>
      <c r="H359" s="618">
        <v>420.00000000000006</v>
      </c>
      <c r="I359" s="619">
        <v>24155.699999999997</v>
      </c>
      <c r="J359" s="581"/>
      <c r="K359" s="582"/>
      <c r="L359" s="402"/>
      <c r="M359" s="565"/>
    </row>
    <row r="360" spans="1:13" s="240" customFormat="1" x14ac:dyDescent="0.25">
      <c r="A360" s="303" t="s">
        <v>595</v>
      </c>
      <c r="B360" s="621">
        <v>0.8</v>
      </c>
      <c r="C360" s="621">
        <f>1-B360</f>
        <v>0.19999999999999996</v>
      </c>
      <c r="D360" s="609">
        <v>7166</v>
      </c>
      <c r="E360" s="610">
        <v>0</v>
      </c>
      <c r="F360" s="611">
        <v>0</v>
      </c>
      <c r="G360" s="612">
        <v>0</v>
      </c>
      <c r="H360" s="613">
        <v>0</v>
      </c>
      <c r="I360" s="620">
        <v>7166</v>
      </c>
      <c r="J360" s="581"/>
      <c r="K360" s="582"/>
      <c r="L360" s="402"/>
      <c r="M360" s="565"/>
    </row>
    <row r="361" spans="1:13" s="240" customFormat="1" x14ac:dyDescent="0.25">
      <c r="A361" s="302" t="s">
        <v>1554</v>
      </c>
      <c r="B361" s="635">
        <v>0.8</v>
      </c>
      <c r="C361" s="635">
        <v>0.19999999999999996</v>
      </c>
      <c r="D361" s="622">
        <v>7500</v>
      </c>
      <c r="E361" s="615">
        <v>17727.12</v>
      </c>
      <c r="F361" s="616">
        <v>22158.899999999998</v>
      </c>
      <c r="G361" s="617">
        <v>17727.12</v>
      </c>
      <c r="H361" s="618">
        <v>4431.7799999999988</v>
      </c>
      <c r="I361" s="619">
        <v>3068.2200000000012</v>
      </c>
      <c r="J361" s="581"/>
      <c r="K361" s="582"/>
      <c r="L361" s="402"/>
      <c r="M361" s="565"/>
    </row>
    <row r="362" spans="1:13" s="240" customFormat="1" x14ac:dyDescent="0.25">
      <c r="A362" s="303" t="s">
        <v>596</v>
      </c>
      <c r="B362" s="621">
        <v>0.7</v>
      </c>
      <c r="C362" s="621">
        <f>1-B362</f>
        <v>0.30000000000000004</v>
      </c>
      <c r="D362" s="609">
        <v>3991</v>
      </c>
      <c r="E362" s="610">
        <v>13300</v>
      </c>
      <c r="F362" s="611">
        <v>13303.333333333332</v>
      </c>
      <c r="G362" s="612">
        <v>9312.3333333333321</v>
      </c>
      <c r="H362" s="613">
        <v>3991</v>
      </c>
      <c r="I362" s="620">
        <v>0</v>
      </c>
      <c r="J362" s="581"/>
      <c r="K362" s="582"/>
      <c r="L362" s="402"/>
      <c r="M362" s="565"/>
    </row>
    <row r="363" spans="1:13" s="240" customFormat="1" x14ac:dyDescent="0.25">
      <c r="A363" s="302" t="s">
        <v>1357</v>
      </c>
      <c r="B363" s="635">
        <v>0.7</v>
      </c>
      <c r="C363" s="635">
        <v>0.30000000000000004</v>
      </c>
      <c r="D363" s="622">
        <v>5000</v>
      </c>
      <c r="E363" s="615">
        <v>9582.23</v>
      </c>
      <c r="F363" s="616">
        <v>13688.9</v>
      </c>
      <c r="G363" s="617">
        <v>9582.23</v>
      </c>
      <c r="H363" s="618">
        <v>4106.67</v>
      </c>
      <c r="I363" s="619">
        <v>893.32999999999993</v>
      </c>
      <c r="J363" s="581"/>
      <c r="K363" s="582"/>
      <c r="L363" s="402"/>
      <c r="M363" s="565"/>
    </row>
    <row r="364" spans="1:13" s="240" customFormat="1" x14ac:dyDescent="0.25">
      <c r="A364" s="303" t="s">
        <v>597</v>
      </c>
      <c r="B364" s="621">
        <v>0.7</v>
      </c>
      <c r="C364" s="621">
        <f>1-B364</f>
        <v>0.30000000000000004</v>
      </c>
      <c r="D364" s="609">
        <v>11168.8</v>
      </c>
      <c r="E364" s="610">
        <v>1190</v>
      </c>
      <c r="F364" s="611">
        <v>1700</v>
      </c>
      <c r="G364" s="612">
        <v>1190</v>
      </c>
      <c r="H364" s="613">
        <v>510.00000000000006</v>
      </c>
      <c r="I364" s="620">
        <v>10658.8</v>
      </c>
      <c r="J364" s="581"/>
      <c r="K364" s="582"/>
      <c r="L364" s="402"/>
      <c r="M364" s="565"/>
    </row>
    <row r="365" spans="1:13" s="240" customFormat="1" x14ac:dyDescent="0.25">
      <c r="A365" s="302" t="s">
        <v>598</v>
      </c>
      <c r="B365" s="635">
        <v>0.6</v>
      </c>
      <c r="C365" s="635">
        <f>1-B365</f>
        <v>0.4</v>
      </c>
      <c r="D365" s="622">
        <v>23865.399999999998</v>
      </c>
      <c r="E365" s="615">
        <v>54600</v>
      </c>
      <c r="F365" s="616">
        <v>59662.5</v>
      </c>
      <c r="G365" s="617">
        <v>35797.5</v>
      </c>
      <c r="H365" s="618">
        <v>23865</v>
      </c>
      <c r="I365" s="619">
        <v>0.39999999999781721</v>
      </c>
      <c r="J365" s="581"/>
      <c r="K365" s="582"/>
      <c r="L365" s="402"/>
      <c r="M365" s="565"/>
    </row>
    <row r="366" spans="1:13" s="240" customFormat="1" x14ac:dyDescent="0.25">
      <c r="A366" s="303" t="s">
        <v>599</v>
      </c>
      <c r="B366" s="621">
        <v>0.7</v>
      </c>
      <c r="C366" s="621">
        <f>1-B366</f>
        <v>0.30000000000000004</v>
      </c>
      <c r="D366" s="609">
        <v>21464.400000000001</v>
      </c>
      <c r="E366" s="610">
        <v>0</v>
      </c>
      <c r="F366" s="611">
        <v>0</v>
      </c>
      <c r="G366" s="612">
        <v>0</v>
      </c>
      <c r="H366" s="613">
        <v>0</v>
      </c>
      <c r="I366" s="620">
        <v>21464.400000000001</v>
      </c>
      <c r="J366" s="581"/>
      <c r="K366" s="582"/>
      <c r="L366" s="402"/>
      <c r="M366" s="565"/>
    </row>
    <row r="367" spans="1:13" s="240" customFormat="1" x14ac:dyDescent="0.25">
      <c r="A367" s="302" t="s">
        <v>601</v>
      </c>
      <c r="B367" s="635">
        <v>0.7</v>
      </c>
      <c r="C367" s="635">
        <f>1-B367</f>
        <v>0.30000000000000004</v>
      </c>
      <c r="D367" s="622">
        <v>219.99999999999636</v>
      </c>
      <c r="E367" s="615">
        <v>0</v>
      </c>
      <c r="F367" s="616">
        <v>0</v>
      </c>
      <c r="G367" s="617">
        <v>0</v>
      </c>
      <c r="H367" s="618">
        <v>0</v>
      </c>
      <c r="I367" s="619">
        <v>219.99999999999636</v>
      </c>
      <c r="J367" s="581"/>
      <c r="K367" s="582"/>
      <c r="L367" s="402"/>
      <c r="M367" s="565"/>
    </row>
    <row r="368" spans="1:13" s="240" customFormat="1" x14ac:dyDescent="0.25">
      <c r="A368" s="303" t="s">
        <v>1358</v>
      </c>
      <c r="B368" s="621">
        <v>0.7</v>
      </c>
      <c r="C368" s="621">
        <v>0.30000000000000004</v>
      </c>
      <c r="D368" s="609">
        <v>5000</v>
      </c>
      <c r="E368" s="610" t="s">
        <v>1342</v>
      </c>
      <c r="F368" s="611" t="s">
        <v>1342</v>
      </c>
      <c r="G368" s="612" t="s">
        <v>1342</v>
      </c>
      <c r="H368" s="613" t="s">
        <v>1342</v>
      </c>
      <c r="I368" s="620" t="s">
        <v>1342</v>
      </c>
      <c r="J368" s="581"/>
      <c r="K368" s="582"/>
      <c r="L368" s="402"/>
      <c r="M368" s="565"/>
    </row>
    <row r="369" spans="1:13" s="240" customFormat="1" x14ac:dyDescent="0.25">
      <c r="A369" s="302" t="s">
        <v>1339</v>
      </c>
      <c r="B369" s="635">
        <v>0.6</v>
      </c>
      <c r="C369" s="635">
        <v>0.4</v>
      </c>
      <c r="D369" s="622">
        <v>7500</v>
      </c>
      <c r="E369" s="615">
        <v>9582.23</v>
      </c>
      <c r="F369" s="616">
        <v>15970.383333333333</v>
      </c>
      <c r="G369" s="617">
        <v>9582.23</v>
      </c>
      <c r="H369" s="618">
        <v>6388.1533333333336</v>
      </c>
      <c r="I369" s="619">
        <v>1111.8466666666664</v>
      </c>
      <c r="J369" s="581"/>
      <c r="K369" s="582"/>
      <c r="L369" s="402"/>
      <c r="M369" s="565"/>
    </row>
    <row r="370" spans="1:13" s="240" customFormat="1" x14ac:dyDescent="0.25">
      <c r="A370" s="303" t="s">
        <v>1339</v>
      </c>
      <c r="B370" s="621">
        <v>0.6</v>
      </c>
      <c r="C370" s="621">
        <v>0.4</v>
      </c>
      <c r="D370" s="609">
        <v>5000</v>
      </c>
      <c r="E370" s="610">
        <v>22978.18</v>
      </c>
      <c r="F370" s="611">
        <v>12500</v>
      </c>
      <c r="G370" s="612">
        <v>7500</v>
      </c>
      <c r="H370" s="613">
        <v>5000</v>
      </c>
      <c r="I370" s="620">
        <v>0</v>
      </c>
      <c r="J370" s="581"/>
      <c r="K370" s="582"/>
      <c r="L370" s="402"/>
      <c r="M370" s="565"/>
    </row>
    <row r="371" spans="1:13" s="240" customFormat="1" x14ac:dyDescent="0.25">
      <c r="A371" s="302" t="s">
        <v>603</v>
      </c>
      <c r="B371" s="635">
        <v>0.6</v>
      </c>
      <c r="C371" s="635">
        <f>1-B371</f>
        <v>0.4</v>
      </c>
      <c r="D371" s="622">
        <v>8681.1999999999971</v>
      </c>
      <c r="E371" s="615">
        <v>36600</v>
      </c>
      <c r="F371" s="616">
        <v>21702.5</v>
      </c>
      <c r="G371" s="617">
        <v>13021.5</v>
      </c>
      <c r="H371" s="618">
        <v>8681</v>
      </c>
      <c r="I371" s="619">
        <v>0.19999999999708962</v>
      </c>
      <c r="J371" s="581"/>
      <c r="K371" s="582"/>
      <c r="L371" s="402"/>
      <c r="M371" s="565"/>
    </row>
    <row r="372" spans="1:13" s="240" customFormat="1" x14ac:dyDescent="0.25">
      <c r="A372" s="303" t="s">
        <v>1555</v>
      </c>
      <c r="B372" s="621">
        <v>0.6</v>
      </c>
      <c r="C372" s="621">
        <v>0.4</v>
      </c>
      <c r="D372" s="609">
        <v>7500</v>
      </c>
      <c r="E372" s="610">
        <v>9582.23</v>
      </c>
      <c r="F372" s="611">
        <v>15970.383333333333</v>
      </c>
      <c r="G372" s="612">
        <v>9582.23</v>
      </c>
      <c r="H372" s="613">
        <v>6388.1533333333336</v>
      </c>
      <c r="I372" s="620">
        <v>1111.8466666666664</v>
      </c>
      <c r="J372" s="581"/>
      <c r="K372" s="582"/>
      <c r="L372" s="402"/>
      <c r="M372" s="565"/>
    </row>
    <row r="373" spans="1:13" s="240" customFormat="1" x14ac:dyDescent="0.25">
      <c r="A373" s="302" t="s">
        <v>1556</v>
      </c>
      <c r="B373" s="635">
        <v>0.6</v>
      </c>
      <c r="C373" s="635">
        <v>0.4</v>
      </c>
      <c r="D373" s="622">
        <v>10000</v>
      </c>
      <c r="E373" s="615">
        <v>17966.669999999998</v>
      </c>
      <c r="F373" s="616">
        <v>25000</v>
      </c>
      <c r="G373" s="617">
        <v>15000</v>
      </c>
      <c r="H373" s="618">
        <v>10000</v>
      </c>
      <c r="I373" s="619">
        <v>0</v>
      </c>
      <c r="J373" s="581"/>
      <c r="K373" s="582"/>
      <c r="L373" s="402"/>
      <c r="M373" s="565"/>
    </row>
    <row r="374" spans="1:13" s="240" customFormat="1" x14ac:dyDescent="0.25">
      <c r="A374" s="303" t="s">
        <v>604</v>
      </c>
      <c r="B374" s="621">
        <v>0.7</v>
      </c>
      <c r="C374" s="621">
        <f>1-B374</f>
        <v>0.30000000000000004</v>
      </c>
      <c r="D374" s="609">
        <v>10</v>
      </c>
      <c r="E374" s="610">
        <v>4900</v>
      </c>
      <c r="F374" s="611">
        <v>33.333333333333329</v>
      </c>
      <c r="G374" s="612">
        <v>23.333333333333329</v>
      </c>
      <c r="H374" s="613">
        <v>10</v>
      </c>
      <c r="I374" s="620">
        <v>0</v>
      </c>
      <c r="J374" s="581"/>
      <c r="K374" s="582"/>
      <c r="L374" s="402"/>
      <c r="M374" s="565"/>
    </row>
    <row r="375" spans="1:13" s="240" customFormat="1" x14ac:dyDescent="0.25">
      <c r="A375" s="302" t="s">
        <v>605</v>
      </c>
      <c r="B375" s="635">
        <v>0.5</v>
      </c>
      <c r="C375" s="635">
        <f>1-B375</f>
        <v>0.5</v>
      </c>
      <c r="D375" s="622">
        <v>16000</v>
      </c>
      <c r="E375" s="615">
        <v>5500</v>
      </c>
      <c r="F375" s="616">
        <v>11000</v>
      </c>
      <c r="G375" s="617">
        <v>5500</v>
      </c>
      <c r="H375" s="618">
        <v>5500</v>
      </c>
      <c r="I375" s="619">
        <v>10500</v>
      </c>
      <c r="J375" s="581"/>
      <c r="K375" s="582"/>
      <c r="L375" s="402"/>
      <c r="M375" s="565"/>
    </row>
    <row r="376" spans="1:13" s="240" customFormat="1" x14ac:dyDescent="0.25">
      <c r="A376" s="303" t="s">
        <v>606</v>
      </c>
      <c r="B376" s="621">
        <v>0.5</v>
      </c>
      <c r="C376" s="621">
        <f>1-B376</f>
        <v>0.5</v>
      </c>
      <c r="D376" s="609">
        <v>22160</v>
      </c>
      <c r="E376" s="610">
        <v>55000</v>
      </c>
      <c r="F376" s="611">
        <v>44320</v>
      </c>
      <c r="G376" s="612">
        <v>22160</v>
      </c>
      <c r="H376" s="613">
        <v>22160</v>
      </c>
      <c r="I376" s="620">
        <v>0</v>
      </c>
      <c r="J376" s="581"/>
      <c r="K376" s="582"/>
      <c r="L376" s="402"/>
      <c r="M376" s="565"/>
    </row>
    <row r="377" spans="1:13" s="240" customFormat="1" x14ac:dyDescent="0.25">
      <c r="A377" s="302" t="s">
        <v>1359</v>
      </c>
      <c r="B377" s="635">
        <v>0.5</v>
      </c>
      <c r="C377" s="635">
        <v>0.5</v>
      </c>
      <c r="D377" s="622">
        <v>5000</v>
      </c>
      <c r="E377" s="615" t="s">
        <v>1342</v>
      </c>
      <c r="F377" s="616" t="s">
        <v>1342</v>
      </c>
      <c r="G377" s="617" t="s">
        <v>1342</v>
      </c>
      <c r="H377" s="618" t="s">
        <v>1342</v>
      </c>
      <c r="I377" s="619" t="s">
        <v>1342</v>
      </c>
      <c r="J377" s="581"/>
      <c r="K377" s="582"/>
      <c r="L377" s="402"/>
      <c r="M377" s="565"/>
    </row>
    <row r="378" spans="1:13" s="240" customFormat="1" x14ac:dyDescent="0.25">
      <c r="A378" s="303" t="s">
        <v>1557</v>
      </c>
      <c r="B378" s="621">
        <v>0.6</v>
      </c>
      <c r="C378" s="621">
        <v>0.4</v>
      </c>
      <c r="D378" s="609">
        <v>4597</v>
      </c>
      <c r="E378" s="610">
        <v>11259.12</v>
      </c>
      <c r="F378" s="611">
        <v>11492.5</v>
      </c>
      <c r="G378" s="612">
        <v>6895.5</v>
      </c>
      <c r="H378" s="613">
        <v>4597</v>
      </c>
      <c r="I378" s="620">
        <v>0</v>
      </c>
      <c r="J378" s="581"/>
      <c r="K378" s="582"/>
      <c r="L378" s="402"/>
      <c r="M378" s="565"/>
    </row>
    <row r="379" spans="1:13" s="240" customFormat="1" x14ac:dyDescent="0.25">
      <c r="A379" s="302" t="s">
        <v>1558</v>
      </c>
      <c r="B379" s="635">
        <v>0.7</v>
      </c>
      <c r="C379" s="635">
        <v>0.30000000000000004</v>
      </c>
      <c r="D379" s="622">
        <v>7500</v>
      </c>
      <c r="E379" s="615">
        <v>9582.23</v>
      </c>
      <c r="F379" s="616">
        <v>13688.9</v>
      </c>
      <c r="G379" s="617">
        <v>9582.23</v>
      </c>
      <c r="H379" s="618">
        <v>4106.67</v>
      </c>
      <c r="I379" s="619">
        <v>3393.33</v>
      </c>
      <c r="J379" s="581"/>
      <c r="K379" s="582"/>
      <c r="L379" s="402"/>
      <c r="M379" s="565"/>
    </row>
    <row r="380" spans="1:13" s="240" customFormat="1" x14ac:dyDescent="0.25">
      <c r="A380" s="303" t="s">
        <v>607</v>
      </c>
      <c r="B380" s="621">
        <v>0.6</v>
      </c>
      <c r="C380" s="621">
        <f>1-B380</f>
        <v>0.4</v>
      </c>
      <c r="D380" s="609">
        <v>60000</v>
      </c>
      <c r="E380" s="610">
        <v>35400</v>
      </c>
      <c r="F380" s="611">
        <v>59000</v>
      </c>
      <c r="G380" s="612">
        <v>35400</v>
      </c>
      <c r="H380" s="613">
        <v>23600</v>
      </c>
      <c r="I380" s="620">
        <v>36400</v>
      </c>
      <c r="J380" s="581"/>
      <c r="K380" s="582"/>
      <c r="L380" s="402"/>
      <c r="M380" s="565"/>
    </row>
    <row r="381" spans="1:13" s="240" customFormat="1" x14ac:dyDescent="0.25">
      <c r="A381" s="302" t="s">
        <v>608</v>
      </c>
      <c r="B381" s="635">
        <v>0.7</v>
      </c>
      <c r="C381" s="635">
        <f>1-B381</f>
        <v>0.30000000000000004</v>
      </c>
      <c r="D381" s="622">
        <v>6451.4999999999964</v>
      </c>
      <c r="E381" s="615">
        <v>0</v>
      </c>
      <c r="F381" s="616">
        <v>0</v>
      </c>
      <c r="G381" s="617">
        <v>0</v>
      </c>
      <c r="H381" s="618">
        <v>0</v>
      </c>
      <c r="I381" s="619">
        <v>6451.4999999999964</v>
      </c>
      <c r="J381" s="581"/>
      <c r="K381" s="582"/>
      <c r="L381" s="402"/>
      <c r="M381" s="565"/>
    </row>
    <row r="382" spans="1:13" s="240" customFormat="1" x14ac:dyDescent="0.25">
      <c r="A382" s="303" t="s">
        <v>1559</v>
      </c>
      <c r="B382" s="621">
        <v>0.7</v>
      </c>
      <c r="C382" s="621">
        <v>0.30000000000000004</v>
      </c>
      <c r="D382" s="609">
        <v>7500</v>
      </c>
      <c r="E382" s="610">
        <v>9582.23</v>
      </c>
      <c r="F382" s="611">
        <v>13688.9</v>
      </c>
      <c r="G382" s="612">
        <v>9582.23</v>
      </c>
      <c r="H382" s="613">
        <v>4106.67</v>
      </c>
      <c r="I382" s="620">
        <v>3393.33</v>
      </c>
      <c r="J382" s="581"/>
      <c r="K382" s="582"/>
      <c r="L382" s="402"/>
      <c r="M382" s="565"/>
    </row>
    <row r="383" spans="1:13" s="240" customFormat="1" x14ac:dyDescent="0.25">
      <c r="A383" s="302" t="s">
        <v>1560</v>
      </c>
      <c r="B383" s="635">
        <v>0.7</v>
      </c>
      <c r="C383" s="635">
        <v>0.30000000000000004</v>
      </c>
      <c r="D383" s="622">
        <v>4698</v>
      </c>
      <c r="E383" s="615">
        <v>9582.23</v>
      </c>
      <c r="F383" s="616">
        <v>13688.9</v>
      </c>
      <c r="G383" s="617">
        <v>9582.23</v>
      </c>
      <c r="H383" s="618">
        <v>4106.67</v>
      </c>
      <c r="I383" s="619">
        <v>591.32999999999993</v>
      </c>
      <c r="J383" s="581"/>
      <c r="K383" s="582"/>
      <c r="L383" s="402"/>
      <c r="M383" s="565"/>
    </row>
    <row r="384" spans="1:13" s="240" customFormat="1" x14ac:dyDescent="0.25">
      <c r="A384" s="303" t="s">
        <v>1561</v>
      </c>
      <c r="B384" s="621">
        <v>0.6</v>
      </c>
      <c r="C384" s="621">
        <v>0.4</v>
      </c>
      <c r="D384" s="609">
        <v>7500</v>
      </c>
      <c r="E384" s="610">
        <v>9582.23</v>
      </c>
      <c r="F384" s="611">
        <v>15970.383333333333</v>
      </c>
      <c r="G384" s="612">
        <v>9582.23</v>
      </c>
      <c r="H384" s="613">
        <v>6388.1533333333336</v>
      </c>
      <c r="I384" s="620">
        <v>1111.8466666666664</v>
      </c>
      <c r="J384" s="581"/>
      <c r="K384" s="582"/>
      <c r="L384" s="402"/>
      <c r="M384" s="565"/>
    </row>
    <row r="385" spans="1:13" s="240" customFormat="1" x14ac:dyDescent="0.25">
      <c r="A385" s="302" t="s">
        <v>1562</v>
      </c>
      <c r="B385" s="635">
        <v>0.7</v>
      </c>
      <c r="C385" s="635">
        <v>0.30000000000000004</v>
      </c>
      <c r="D385" s="622">
        <v>10000</v>
      </c>
      <c r="E385" s="615" t="s">
        <v>1342</v>
      </c>
      <c r="F385" s="616" t="s">
        <v>1342</v>
      </c>
      <c r="G385" s="617" t="s">
        <v>1342</v>
      </c>
      <c r="H385" s="618" t="s">
        <v>1342</v>
      </c>
      <c r="I385" s="619" t="s">
        <v>1342</v>
      </c>
      <c r="J385" s="581"/>
      <c r="K385" s="582"/>
      <c r="L385" s="402"/>
      <c r="M385" s="565"/>
    </row>
    <row r="386" spans="1:13" s="240" customFormat="1" x14ac:dyDescent="0.25">
      <c r="A386" s="303" t="s">
        <v>1563</v>
      </c>
      <c r="B386" s="621">
        <v>0.7</v>
      </c>
      <c r="C386" s="621">
        <v>0.30000000000000004</v>
      </c>
      <c r="D386" s="609">
        <v>7500</v>
      </c>
      <c r="E386" s="610">
        <v>16768.900000000001</v>
      </c>
      <c r="F386" s="611">
        <v>23955.571428571431</v>
      </c>
      <c r="G386" s="612">
        <v>16768.900000000001</v>
      </c>
      <c r="H386" s="613">
        <v>7186.6714285714306</v>
      </c>
      <c r="I386" s="620">
        <v>313.32857142856938</v>
      </c>
      <c r="J386" s="581"/>
      <c r="K386" s="582"/>
      <c r="L386" s="402"/>
      <c r="M386" s="565"/>
    </row>
    <row r="387" spans="1:13" s="240" customFormat="1" x14ac:dyDescent="0.25">
      <c r="A387" s="302" t="s">
        <v>610</v>
      </c>
      <c r="B387" s="635">
        <v>0.7</v>
      </c>
      <c r="C387" s="635">
        <f>1-B387</f>
        <v>0.30000000000000004</v>
      </c>
      <c r="D387" s="622">
        <v>1012.0999999999985</v>
      </c>
      <c r="E387" s="615">
        <v>2100</v>
      </c>
      <c r="F387" s="616">
        <v>3000</v>
      </c>
      <c r="G387" s="617">
        <v>2100</v>
      </c>
      <c r="H387" s="618">
        <v>900.00000000000011</v>
      </c>
      <c r="I387" s="619">
        <v>112.09999999999843</v>
      </c>
      <c r="J387" s="581"/>
      <c r="K387" s="582"/>
      <c r="L387" s="402"/>
      <c r="M387" s="565"/>
    </row>
    <row r="388" spans="1:13" s="240" customFormat="1" x14ac:dyDescent="0.25">
      <c r="A388" s="303" t="s">
        <v>611</v>
      </c>
      <c r="B388" s="621">
        <v>0.8</v>
      </c>
      <c r="C388" s="621">
        <f>1-B388</f>
        <v>0.19999999999999996</v>
      </c>
      <c r="D388" s="609">
        <v>30000</v>
      </c>
      <c r="E388" s="610">
        <v>0</v>
      </c>
      <c r="F388" s="611">
        <v>0</v>
      </c>
      <c r="G388" s="612">
        <v>0</v>
      </c>
      <c r="H388" s="613">
        <v>0</v>
      </c>
      <c r="I388" s="620">
        <v>30000</v>
      </c>
      <c r="J388" s="581"/>
      <c r="K388" s="582"/>
      <c r="L388" s="402"/>
      <c r="M388" s="565"/>
    </row>
    <row r="389" spans="1:13" s="240" customFormat="1" x14ac:dyDescent="0.25">
      <c r="A389" s="302" t="s">
        <v>1360</v>
      </c>
      <c r="B389" s="635">
        <v>0.8</v>
      </c>
      <c r="C389" s="635">
        <v>0.19999999999999996</v>
      </c>
      <c r="D389" s="622">
        <v>5000</v>
      </c>
      <c r="E389" s="615">
        <v>9582.23</v>
      </c>
      <c r="F389" s="616">
        <v>11977.787499999999</v>
      </c>
      <c r="G389" s="617">
        <v>9582.23</v>
      </c>
      <c r="H389" s="618">
        <v>2395.557499999999</v>
      </c>
      <c r="I389" s="619">
        <v>2604.442500000001</v>
      </c>
      <c r="J389" s="581"/>
      <c r="K389" s="582"/>
      <c r="L389" s="402"/>
      <c r="M389" s="565"/>
    </row>
    <row r="390" spans="1:13" s="240" customFormat="1" x14ac:dyDescent="0.25">
      <c r="A390" s="303" t="s">
        <v>614</v>
      </c>
      <c r="B390" s="621">
        <v>0.6</v>
      </c>
      <c r="C390" s="621">
        <f>1-B390</f>
        <v>0.4</v>
      </c>
      <c r="D390" s="609">
        <v>27.599999999998545</v>
      </c>
      <c r="E390" s="610">
        <v>24000</v>
      </c>
      <c r="F390" s="611">
        <v>70</v>
      </c>
      <c r="G390" s="612">
        <v>42</v>
      </c>
      <c r="H390" s="613">
        <v>28</v>
      </c>
      <c r="I390" s="620">
        <v>-0.40000000000145519</v>
      </c>
      <c r="J390" s="581"/>
      <c r="K390" s="582"/>
      <c r="L390" s="402"/>
      <c r="M390" s="565"/>
    </row>
    <row r="391" spans="1:13" s="240" customFormat="1" x14ac:dyDescent="0.25">
      <c r="A391" s="302" t="s">
        <v>615</v>
      </c>
      <c r="B391" s="635">
        <v>0.8</v>
      </c>
      <c r="C391" s="635">
        <f>1-B391</f>
        <v>0.19999999999999996</v>
      </c>
      <c r="D391" s="622">
        <v>1401.4000000000015</v>
      </c>
      <c r="E391" s="615">
        <v>2080</v>
      </c>
      <c r="F391" s="616">
        <v>2600</v>
      </c>
      <c r="G391" s="617">
        <v>2080</v>
      </c>
      <c r="H391" s="618">
        <v>519.99999999999989</v>
      </c>
      <c r="I391" s="619">
        <v>881.40000000000157</v>
      </c>
      <c r="J391" s="581"/>
      <c r="K391" s="582"/>
      <c r="L391" s="402"/>
      <c r="M391" s="565"/>
    </row>
    <row r="392" spans="1:13" s="240" customFormat="1" x14ac:dyDescent="0.25">
      <c r="A392" s="303" t="s">
        <v>1564</v>
      </c>
      <c r="B392" s="621">
        <v>0.7</v>
      </c>
      <c r="C392" s="621">
        <v>0.30000000000000004</v>
      </c>
      <c r="D392" s="609">
        <v>5000</v>
      </c>
      <c r="E392" s="610" t="s">
        <v>1342</v>
      </c>
      <c r="F392" s="611" t="s">
        <v>1342</v>
      </c>
      <c r="G392" s="612" t="s">
        <v>1342</v>
      </c>
      <c r="H392" s="613" t="s">
        <v>1342</v>
      </c>
      <c r="I392" s="620" t="s">
        <v>1342</v>
      </c>
      <c r="J392" s="581"/>
      <c r="K392" s="582"/>
      <c r="L392" s="402"/>
      <c r="M392" s="565"/>
    </row>
    <row r="393" spans="1:13" s="240" customFormat="1" x14ac:dyDescent="0.25">
      <c r="A393" s="302" t="s">
        <v>618</v>
      </c>
      <c r="B393" s="635">
        <v>0.8</v>
      </c>
      <c r="C393" s="635">
        <f>1-B393</f>
        <v>0.19999999999999996</v>
      </c>
      <c r="D393" s="622">
        <v>43320</v>
      </c>
      <c r="E393" s="615">
        <v>800</v>
      </c>
      <c r="F393" s="616">
        <v>1000</v>
      </c>
      <c r="G393" s="617">
        <v>800</v>
      </c>
      <c r="H393" s="618">
        <v>199.99999999999994</v>
      </c>
      <c r="I393" s="619">
        <v>43120</v>
      </c>
      <c r="J393" s="581"/>
      <c r="K393" s="582"/>
      <c r="L393" s="402"/>
      <c r="M393" s="565"/>
    </row>
    <row r="394" spans="1:13" s="240" customFormat="1" x14ac:dyDescent="0.25">
      <c r="A394" s="303" t="s">
        <v>619</v>
      </c>
      <c r="B394" s="621">
        <v>0.5</v>
      </c>
      <c r="C394" s="621">
        <f>1-B394</f>
        <v>0.5</v>
      </c>
      <c r="D394" s="609">
        <v>10155</v>
      </c>
      <c r="E394" s="610">
        <v>23500</v>
      </c>
      <c r="F394" s="611">
        <v>20310</v>
      </c>
      <c r="G394" s="612">
        <v>10155</v>
      </c>
      <c r="H394" s="613">
        <v>10155</v>
      </c>
      <c r="I394" s="620">
        <v>0</v>
      </c>
      <c r="J394" s="581"/>
      <c r="K394" s="582"/>
      <c r="L394" s="402"/>
      <c r="M394" s="565"/>
    </row>
    <row r="395" spans="1:13" s="240" customFormat="1" x14ac:dyDescent="0.25">
      <c r="A395" s="302" t="s">
        <v>1565</v>
      </c>
      <c r="B395" s="635">
        <v>0.8</v>
      </c>
      <c r="C395" s="635">
        <v>0.19999999999999996</v>
      </c>
      <c r="D395" s="622">
        <v>10000</v>
      </c>
      <c r="E395" s="615">
        <v>37646.17</v>
      </c>
      <c r="F395" s="616">
        <v>47057.712499999994</v>
      </c>
      <c r="G395" s="617">
        <v>37646.17</v>
      </c>
      <c r="H395" s="618">
        <v>9411.5424999999959</v>
      </c>
      <c r="I395" s="619">
        <v>588.45750000000407</v>
      </c>
      <c r="J395" s="581"/>
      <c r="K395" s="582"/>
      <c r="L395" s="402"/>
      <c r="M395" s="565"/>
    </row>
    <row r="396" spans="1:13" s="240" customFormat="1" x14ac:dyDescent="0.25">
      <c r="A396" s="303" t="s">
        <v>1566</v>
      </c>
      <c r="B396" s="621">
        <v>0.8</v>
      </c>
      <c r="C396" s="621">
        <v>0.19999999999999996</v>
      </c>
      <c r="D396" s="609">
        <v>5000</v>
      </c>
      <c r="E396" s="610">
        <v>10530.87</v>
      </c>
      <c r="F396" s="611">
        <v>13163.5875</v>
      </c>
      <c r="G396" s="612">
        <v>10530.87</v>
      </c>
      <c r="H396" s="613">
        <v>2632.7174999999993</v>
      </c>
      <c r="I396" s="620">
        <v>2367.2825000000007</v>
      </c>
      <c r="J396" s="581"/>
      <c r="K396" s="582"/>
      <c r="L396" s="402"/>
      <c r="M396" s="565"/>
    </row>
    <row r="397" spans="1:13" s="240" customFormat="1" x14ac:dyDescent="0.25">
      <c r="A397" s="302" t="s">
        <v>620</v>
      </c>
      <c r="B397" s="635">
        <v>0.7</v>
      </c>
      <c r="C397" s="635">
        <f>1-B397</f>
        <v>0.30000000000000004</v>
      </c>
      <c r="D397" s="622">
        <v>600.5</v>
      </c>
      <c r="E397" s="615">
        <v>30100</v>
      </c>
      <c r="F397" s="616">
        <v>2001.6666666666663</v>
      </c>
      <c r="G397" s="617">
        <v>1401.1666666666663</v>
      </c>
      <c r="H397" s="618">
        <v>600.5</v>
      </c>
      <c r="I397" s="619">
        <v>0</v>
      </c>
      <c r="J397" s="581"/>
      <c r="K397" s="582"/>
      <c r="L397" s="402"/>
      <c r="M397" s="565"/>
    </row>
    <row r="398" spans="1:13" s="240" customFormat="1" x14ac:dyDescent="0.25">
      <c r="A398" s="303" t="s">
        <v>621</v>
      </c>
      <c r="B398" s="621">
        <v>0.8</v>
      </c>
      <c r="C398" s="621">
        <f>1-B398</f>
        <v>0.19999999999999996</v>
      </c>
      <c r="D398" s="609">
        <v>30000</v>
      </c>
      <c r="E398" s="610">
        <v>560</v>
      </c>
      <c r="F398" s="611">
        <v>700</v>
      </c>
      <c r="G398" s="612">
        <v>560</v>
      </c>
      <c r="H398" s="613">
        <v>139.99999999999997</v>
      </c>
      <c r="I398" s="620">
        <v>29860</v>
      </c>
      <c r="J398" s="581"/>
      <c r="K398" s="582"/>
      <c r="L398" s="402"/>
      <c r="M398" s="565"/>
    </row>
    <row r="399" spans="1:13" s="240" customFormat="1" x14ac:dyDescent="0.25">
      <c r="A399" s="302" t="s">
        <v>1567</v>
      </c>
      <c r="B399" s="635">
        <v>0.8</v>
      </c>
      <c r="C399" s="635">
        <v>0.19999999999999996</v>
      </c>
      <c r="D399" s="622">
        <v>5000</v>
      </c>
      <c r="E399" s="615" t="s">
        <v>1342</v>
      </c>
      <c r="F399" s="616" t="s">
        <v>1342</v>
      </c>
      <c r="G399" s="617" t="s">
        <v>1342</v>
      </c>
      <c r="H399" s="618" t="s">
        <v>1342</v>
      </c>
      <c r="I399" s="619" t="s">
        <v>1342</v>
      </c>
      <c r="J399" s="581"/>
      <c r="K399" s="582"/>
      <c r="L399" s="402"/>
      <c r="M399" s="565"/>
    </row>
    <row r="400" spans="1:13" s="240" customFormat="1" x14ac:dyDescent="0.25">
      <c r="A400" s="303" t="s">
        <v>1568</v>
      </c>
      <c r="B400" s="621">
        <v>0.7</v>
      </c>
      <c r="C400" s="621">
        <v>0.30000000000000004</v>
      </c>
      <c r="D400" s="609">
        <v>10000</v>
      </c>
      <c r="E400" s="610">
        <v>16323.32</v>
      </c>
      <c r="F400" s="611">
        <v>23319.028571428571</v>
      </c>
      <c r="G400" s="612">
        <v>16323.319999999998</v>
      </c>
      <c r="H400" s="613">
        <v>6995.7085714285722</v>
      </c>
      <c r="I400" s="620">
        <v>3004.2914285714278</v>
      </c>
      <c r="J400" s="581"/>
      <c r="K400" s="582"/>
      <c r="L400" s="402"/>
      <c r="M400" s="565"/>
    </row>
    <row r="401" spans="1:13" s="240" customFormat="1" x14ac:dyDescent="0.25">
      <c r="A401" s="302" t="s">
        <v>1569</v>
      </c>
      <c r="B401" s="635">
        <v>0.7</v>
      </c>
      <c r="C401" s="635">
        <v>0.30000000000000004</v>
      </c>
      <c r="D401" s="622">
        <v>7500</v>
      </c>
      <c r="E401" s="615">
        <v>11606.47</v>
      </c>
      <c r="F401" s="616">
        <v>16580.67142857143</v>
      </c>
      <c r="G401" s="617">
        <v>11606.47</v>
      </c>
      <c r="H401" s="618">
        <v>4974.2014285714295</v>
      </c>
      <c r="I401" s="619">
        <v>2525.7985714285705</v>
      </c>
      <c r="J401" s="581"/>
      <c r="K401" s="582"/>
      <c r="L401" s="402"/>
      <c r="M401" s="565"/>
    </row>
    <row r="402" spans="1:13" s="240" customFormat="1" x14ac:dyDescent="0.25">
      <c r="A402" s="303" t="s">
        <v>623</v>
      </c>
      <c r="B402" s="621">
        <v>0.7</v>
      </c>
      <c r="C402" s="621">
        <f>1-B402</f>
        <v>0.30000000000000004</v>
      </c>
      <c r="D402" s="609">
        <v>3849.75</v>
      </c>
      <c r="E402" s="610">
        <v>350</v>
      </c>
      <c r="F402" s="611">
        <v>500.00000000000006</v>
      </c>
      <c r="G402" s="612">
        <v>350</v>
      </c>
      <c r="H402" s="613">
        <v>150.00000000000003</v>
      </c>
      <c r="I402" s="620">
        <v>3699.75</v>
      </c>
      <c r="J402" s="581"/>
      <c r="K402" s="582"/>
      <c r="L402" s="402"/>
      <c r="M402" s="565"/>
    </row>
    <row r="403" spans="1:13" s="240" customFormat="1" x14ac:dyDescent="0.25">
      <c r="A403" s="302" t="s">
        <v>1361</v>
      </c>
      <c r="B403" s="635">
        <v>0.7</v>
      </c>
      <c r="C403" s="635">
        <v>0.30000000000000004</v>
      </c>
      <c r="D403" s="622">
        <v>5000</v>
      </c>
      <c r="E403" s="615">
        <v>9582.23</v>
      </c>
      <c r="F403" s="616">
        <v>13688.9</v>
      </c>
      <c r="G403" s="617">
        <v>9582.23</v>
      </c>
      <c r="H403" s="618">
        <v>4106.67</v>
      </c>
      <c r="I403" s="619">
        <v>893.32999999999993</v>
      </c>
      <c r="J403" s="581"/>
      <c r="K403" s="582"/>
      <c r="L403" s="402"/>
      <c r="M403" s="565"/>
    </row>
    <row r="404" spans="1:13" s="240" customFormat="1" x14ac:dyDescent="0.25">
      <c r="A404" s="303" t="s">
        <v>624</v>
      </c>
      <c r="B404" s="621">
        <v>0.5</v>
      </c>
      <c r="C404" s="621">
        <f>1-B404</f>
        <v>0.5</v>
      </c>
      <c r="D404" s="609">
        <v>45200</v>
      </c>
      <c r="E404" s="610">
        <v>48000</v>
      </c>
      <c r="F404" s="611">
        <v>90400</v>
      </c>
      <c r="G404" s="612">
        <v>45200</v>
      </c>
      <c r="H404" s="613">
        <v>45200</v>
      </c>
      <c r="I404" s="620">
        <v>0</v>
      </c>
      <c r="J404" s="581"/>
      <c r="K404" s="582"/>
      <c r="L404" s="402"/>
      <c r="M404" s="565"/>
    </row>
    <row r="405" spans="1:13" s="240" customFormat="1" x14ac:dyDescent="0.25">
      <c r="A405" s="302" t="s">
        <v>625</v>
      </c>
      <c r="B405" s="635">
        <v>0.6</v>
      </c>
      <c r="C405" s="635">
        <f>1-B405</f>
        <v>0.4</v>
      </c>
      <c r="D405" s="622">
        <v>34600</v>
      </c>
      <c r="E405" s="615">
        <v>33000</v>
      </c>
      <c r="F405" s="616">
        <v>55000</v>
      </c>
      <c r="G405" s="617">
        <v>33000</v>
      </c>
      <c r="H405" s="618">
        <v>22000</v>
      </c>
      <c r="I405" s="619">
        <v>12600</v>
      </c>
      <c r="J405" s="581"/>
      <c r="K405" s="582"/>
      <c r="L405" s="402"/>
      <c r="M405" s="565"/>
    </row>
    <row r="406" spans="1:13" s="240" customFormat="1" x14ac:dyDescent="0.25">
      <c r="A406" s="303" t="s">
        <v>626</v>
      </c>
      <c r="B406" s="621">
        <v>0.7</v>
      </c>
      <c r="C406" s="621">
        <f>1-B406</f>
        <v>0.30000000000000004</v>
      </c>
      <c r="D406" s="609">
        <v>465.59999999999854</v>
      </c>
      <c r="E406" s="610">
        <v>6300</v>
      </c>
      <c r="F406" s="611">
        <v>1553.333333333333</v>
      </c>
      <c r="G406" s="612">
        <v>1087.333333333333</v>
      </c>
      <c r="H406" s="613">
        <v>466</v>
      </c>
      <c r="I406" s="620">
        <v>-0.40000000000145519</v>
      </c>
      <c r="J406" s="581"/>
      <c r="K406" s="582"/>
      <c r="L406" s="402"/>
      <c r="M406" s="565"/>
    </row>
    <row r="407" spans="1:13" s="240" customFormat="1" x14ac:dyDescent="0.25">
      <c r="A407" s="302" t="s">
        <v>627</v>
      </c>
      <c r="B407" s="635">
        <v>0.7</v>
      </c>
      <c r="C407" s="635">
        <f>1-B407</f>
        <v>0.30000000000000004</v>
      </c>
      <c r="D407" s="622">
        <v>17399.699999999997</v>
      </c>
      <c r="E407" s="615">
        <v>8400</v>
      </c>
      <c r="F407" s="616">
        <v>12000</v>
      </c>
      <c r="G407" s="617">
        <v>8400</v>
      </c>
      <c r="H407" s="618">
        <v>3600.0000000000005</v>
      </c>
      <c r="I407" s="619">
        <v>13799.699999999997</v>
      </c>
      <c r="J407" s="581"/>
      <c r="K407" s="582"/>
      <c r="L407" s="402"/>
      <c r="M407" s="565"/>
    </row>
    <row r="408" spans="1:13" s="240" customFormat="1" x14ac:dyDescent="0.25">
      <c r="A408" s="303" t="s">
        <v>628</v>
      </c>
      <c r="B408" s="621">
        <v>0.8</v>
      </c>
      <c r="C408" s="621">
        <f>1-B408</f>
        <v>0.19999999999999996</v>
      </c>
      <c r="D408" s="609">
        <v>30000</v>
      </c>
      <c r="E408" s="610">
        <v>20000</v>
      </c>
      <c r="F408" s="611">
        <v>25000</v>
      </c>
      <c r="G408" s="612">
        <v>20000</v>
      </c>
      <c r="H408" s="613">
        <v>4999.9999999999991</v>
      </c>
      <c r="I408" s="620">
        <v>25000</v>
      </c>
      <c r="J408" s="581"/>
      <c r="K408" s="582"/>
      <c r="L408" s="402"/>
      <c r="M408" s="565"/>
    </row>
    <row r="409" spans="1:13" s="240" customFormat="1" x14ac:dyDescent="0.25">
      <c r="A409" s="302" t="s">
        <v>1362</v>
      </c>
      <c r="B409" s="635">
        <v>0.8</v>
      </c>
      <c r="C409" s="635">
        <v>0.19999999999999996</v>
      </c>
      <c r="D409" s="622">
        <v>5000</v>
      </c>
      <c r="E409" s="615" t="s">
        <v>1342</v>
      </c>
      <c r="F409" s="616" t="s">
        <v>1342</v>
      </c>
      <c r="G409" s="617" t="s">
        <v>1342</v>
      </c>
      <c r="H409" s="618" t="s">
        <v>1342</v>
      </c>
      <c r="I409" s="619" t="s">
        <v>1342</v>
      </c>
      <c r="J409" s="581"/>
      <c r="K409" s="582"/>
      <c r="L409" s="402"/>
      <c r="M409" s="565"/>
    </row>
    <row r="410" spans="1:13" s="240" customFormat="1" x14ac:dyDescent="0.25">
      <c r="A410" s="303" t="s">
        <v>629</v>
      </c>
      <c r="B410" s="621">
        <v>0.8</v>
      </c>
      <c r="C410" s="621">
        <f>1-B410</f>
        <v>0.19999999999999996</v>
      </c>
      <c r="D410" s="609">
        <v>217.20000000000437</v>
      </c>
      <c r="E410" s="610">
        <v>8000</v>
      </c>
      <c r="F410" s="611">
        <v>1085.0000000000002</v>
      </c>
      <c r="G410" s="612">
        <v>868.00000000000023</v>
      </c>
      <c r="H410" s="613">
        <v>217</v>
      </c>
      <c r="I410" s="620">
        <v>0.20000000000436557</v>
      </c>
      <c r="J410" s="581"/>
      <c r="K410" s="582"/>
      <c r="L410" s="402"/>
      <c r="M410" s="565"/>
    </row>
    <row r="411" spans="1:13" s="240" customFormat="1" x14ac:dyDescent="0.25">
      <c r="A411" s="302" t="s">
        <v>630</v>
      </c>
      <c r="B411" s="635">
        <v>0.7</v>
      </c>
      <c r="C411" s="635">
        <f>1-B411</f>
        <v>0.30000000000000004</v>
      </c>
      <c r="D411" s="622">
        <v>19380</v>
      </c>
      <c r="E411" s="615">
        <v>4900</v>
      </c>
      <c r="F411" s="616">
        <v>7000</v>
      </c>
      <c r="G411" s="617">
        <v>4900</v>
      </c>
      <c r="H411" s="618">
        <v>2100.0000000000005</v>
      </c>
      <c r="I411" s="619">
        <v>17280</v>
      </c>
      <c r="J411" s="581"/>
      <c r="K411" s="582"/>
      <c r="L411" s="402"/>
      <c r="M411" s="565"/>
    </row>
    <row r="412" spans="1:13" s="240" customFormat="1" x14ac:dyDescent="0.25">
      <c r="A412" s="303" t="s">
        <v>631</v>
      </c>
      <c r="B412" s="621">
        <v>0.8</v>
      </c>
      <c r="C412" s="621">
        <f>1-B412</f>
        <v>0.19999999999999996</v>
      </c>
      <c r="D412" s="609">
        <v>970</v>
      </c>
      <c r="E412" s="610">
        <v>4800</v>
      </c>
      <c r="F412" s="611">
        <v>4850.0000000000009</v>
      </c>
      <c r="G412" s="612">
        <v>3880.0000000000009</v>
      </c>
      <c r="H412" s="613">
        <v>970</v>
      </c>
      <c r="I412" s="620">
        <v>0</v>
      </c>
      <c r="J412" s="581"/>
      <c r="K412" s="582"/>
      <c r="L412" s="402"/>
      <c r="M412" s="565"/>
    </row>
    <row r="413" spans="1:13" s="240" customFormat="1" x14ac:dyDescent="0.25">
      <c r="A413" s="302" t="s">
        <v>1570</v>
      </c>
      <c r="B413" s="635">
        <v>0.7</v>
      </c>
      <c r="C413" s="635">
        <v>0.30000000000000004</v>
      </c>
      <c r="D413" s="622">
        <v>5000</v>
      </c>
      <c r="E413" s="615">
        <v>9582.23</v>
      </c>
      <c r="F413" s="616">
        <v>13688.9</v>
      </c>
      <c r="G413" s="617">
        <v>9582.23</v>
      </c>
      <c r="H413" s="618">
        <v>4106.67</v>
      </c>
      <c r="I413" s="619">
        <v>893.32999999999993</v>
      </c>
      <c r="J413" s="581"/>
      <c r="K413" s="582"/>
      <c r="L413" s="402"/>
      <c r="M413" s="565"/>
    </row>
    <row r="414" spans="1:13" s="240" customFormat="1" x14ac:dyDescent="0.25">
      <c r="A414" s="303" t="s">
        <v>1583</v>
      </c>
      <c r="B414" s="621">
        <v>0.8</v>
      </c>
      <c r="C414" s="621">
        <v>0.19999999999999996</v>
      </c>
      <c r="D414" s="609">
        <v>7500</v>
      </c>
      <c r="E414" s="610">
        <v>9582.23</v>
      </c>
      <c r="F414" s="611">
        <v>11977.787499999999</v>
      </c>
      <c r="G414" s="612">
        <v>9582.23</v>
      </c>
      <c r="H414" s="613">
        <v>2395.557499999999</v>
      </c>
      <c r="I414" s="620">
        <v>5104.442500000001</v>
      </c>
      <c r="J414" s="581"/>
      <c r="K414" s="582"/>
      <c r="L414" s="402"/>
      <c r="M414" s="565"/>
    </row>
    <row r="415" spans="1:13" s="240" customFormat="1" x14ac:dyDescent="0.25">
      <c r="A415" s="302" t="s">
        <v>633</v>
      </c>
      <c r="B415" s="635">
        <v>0.7</v>
      </c>
      <c r="C415" s="635">
        <f>1-B415</f>
        <v>0.30000000000000004</v>
      </c>
      <c r="D415" s="622">
        <v>47200</v>
      </c>
      <c r="E415" s="615">
        <v>7000</v>
      </c>
      <c r="F415" s="616">
        <v>10000</v>
      </c>
      <c r="G415" s="617">
        <v>7000</v>
      </c>
      <c r="H415" s="618">
        <v>3000.0000000000005</v>
      </c>
      <c r="I415" s="619">
        <v>44200</v>
      </c>
      <c r="J415" s="581"/>
      <c r="K415" s="582"/>
      <c r="L415" s="402"/>
      <c r="M415" s="565"/>
    </row>
    <row r="416" spans="1:13" s="240" customFormat="1" x14ac:dyDescent="0.25">
      <c r="A416" s="303" t="s">
        <v>1571</v>
      </c>
      <c r="B416" s="621">
        <v>0.6</v>
      </c>
      <c r="C416" s="621">
        <v>0.4</v>
      </c>
      <c r="D416" s="609">
        <v>7500</v>
      </c>
      <c r="E416" s="610">
        <v>9582.23</v>
      </c>
      <c r="F416" s="611">
        <v>15970.383333333333</v>
      </c>
      <c r="G416" s="612">
        <v>9582.23</v>
      </c>
      <c r="H416" s="613">
        <v>6388.1533333333336</v>
      </c>
      <c r="I416" s="620">
        <v>1111.8466666666664</v>
      </c>
      <c r="J416" s="581"/>
      <c r="K416" s="582"/>
      <c r="L416" s="402"/>
      <c r="M416" s="565"/>
    </row>
    <row r="417" spans="1:13" s="240" customFormat="1" x14ac:dyDescent="0.25">
      <c r="A417" s="302" t="s">
        <v>635</v>
      </c>
      <c r="B417" s="635">
        <v>0.7</v>
      </c>
      <c r="C417" s="635">
        <f>1-B417</f>
        <v>0.30000000000000004</v>
      </c>
      <c r="D417" s="622">
        <v>15970</v>
      </c>
      <c r="E417" s="615">
        <v>90300</v>
      </c>
      <c r="F417" s="616">
        <v>53233.333333333328</v>
      </c>
      <c r="G417" s="617">
        <v>37263.333333333328</v>
      </c>
      <c r="H417" s="618">
        <v>15970</v>
      </c>
      <c r="I417" s="619">
        <v>0</v>
      </c>
      <c r="J417" s="581"/>
      <c r="K417" s="582"/>
      <c r="L417" s="402"/>
      <c r="M417" s="565"/>
    </row>
    <row r="418" spans="1:13" s="240" customFormat="1" x14ac:dyDescent="0.25">
      <c r="A418" s="303" t="s">
        <v>637</v>
      </c>
      <c r="B418" s="621">
        <v>0.85</v>
      </c>
      <c r="C418" s="621">
        <f>1-B418</f>
        <v>0.15000000000000002</v>
      </c>
      <c r="D418" s="609">
        <v>6916.7999999999993</v>
      </c>
      <c r="E418" s="610">
        <v>0</v>
      </c>
      <c r="F418" s="611">
        <v>0</v>
      </c>
      <c r="G418" s="612">
        <v>0</v>
      </c>
      <c r="H418" s="613">
        <v>0</v>
      </c>
      <c r="I418" s="620">
        <v>6916.7999999999993</v>
      </c>
      <c r="J418" s="581"/>
      <c r="K418" s="582"/>
      <c r="L418" s="402"/>
      <c r="M418" s="565"/>
    </row>
    <row r="419" spans="1:13" s="240" customFormat="1" x14ac:dyDescent="0.25">
      <c r="A419" s="302" t="s">
        <v>1363</v>
      </c>
      <c r="B419" s="635">
        <v>0.9</v>
      </c>
      <c r="C419" s="635">
        <v>9.9999999999999978E-2</v>
      </c>
      <c r="D419" s="622">
        <v>5000</v>
      </c>
      <c r="E419" s="615">
        <v>9582.23</v>
      </c>
      <c r="F419" s="616">
        <v>10646.922222222222</v>
      </c>
      <c r="G419" s="617">
        <v>9582.23</v>
      </c>
      <c r="H419" s="618">
        <v>1064.692222222222</v>
      </c>
      <c r="I419" s="619">
        <v>3935.307777777778</v>
      </c>
      <c r="J419" s="581"/>
      <c r="K419" s="582"/>
      <c r="L419" s="402"/>
      <c r="M419" s="565"/>
    </row>
    <row r="420" spans="1:13" s="240" customFormat="1" x14ac:dyDescent="0.25">
      <c r="A420" s="303" t="s">
        <v>638</v>
      </c>
      <c r="B420" s="621">
        <v>0.7</v>
      </c>
      <c r="C420" s="621">
        <f>1-B420</f>
        <v>0.30000000000000004</v>
      </c>
      <c r="D420" s="609">
        <v>7.999999999996362</v>
      </c>
      <c r="E420" s="610">
        <v>10500</v>
      </c>
      <c r="F420" s="611">
        <v>26.666666666666664</v>
      </c>
      <c r="G420" s="612">
        <v>18.666666666666664</v>
      </c>
      <c r="H420" s="613">
        <v>8</v>
      </c>
      <c r="I420" s="620">
        <v>-3.637978807091713E-12</v>
      </c>
      <c r="J420" s="581"/>
      <c r="K420" s="582"/>
      <c r="L420" s="402"/>
      <c r="M420" s="565"/>
    </row>
    <row r="421" spans="1:13" s="240" customFormat="1" x14ac:dyDescent="0.25">
      <c r="A421" s="302" t="s">
        <v>1572</v>
      </c>
      <c r="B421" s="635">
        <v>0.7</v>
      </c>
      <c r="C421" s="635">
        <v>0.30000000000000004</v>
      </c>
      <c r="D421" s="622">
        <v>10000</v>
      </c>
      <c r="E421" s="615" t="s">
        <v>1342</v>
      </c>
      <c r="F421" s="616" t="s">
        <v>1342</v>
      </c>
      <c r="G421" s="617" t="s">
        <v>1342</v>
      </c>
      <c r="H421" s="618" t="s">
        <v>1342</v>
      </c>
      <c r="I421" s="619" t="s">
        <v>1342</v>
      </c>
      <c r="J421" s="581"/>
      <c r="K421" s="582"/>
      <c r="L421" s="402"/>
      <c r="M421" s="565"/>
    </row>
    <row r="422" spans="1:13" s="240" customFormat="1" x14ac:dyDescent="0.25">
      <c r="A422" s="303" t="s">
        <v>640</v>
      </c>
      <c r="B422" s="621">
        <v>0.6</v>
      </c>
      <c r="C422" s="621">
        <f>1-B422</f>
        <v>0.4</v>
      </c>
      <c r="D422" s="609">
        <v>23.599999999998545</v>
      </c>
      <c r="E422" s="610">
        <v>9000</v>
      </c>
      <c r="F422" s="611">
        <v>60</v>
      </c>
      <c r="G422" s="612">
        <v>36</v>
      </c>
      <c r="H422" s="613">
        <v>24</v>
      </c>
      <c r="I422" s="620">
        <v>-0.40000000000145519</v>
      </c>
      <c r="J422" s="581"/>
      <c r="K422" s="582"/>
      <c r="L422" s="402"/>
      <c r="M422" s="565"/>
    </row>
    <row r="423" spans="1:13" s="240" customFormat="1" x14ac:dyDescent="0.25">
      <c r="A423" s="302" t="s">
        <v>1573</v>
      </c>
      <c r="B423" s="635">
        <v>0.8</v>
      </c>
      <c r="C423" s="635">
        <v>0.19999999999999996</v>
      </c>
      <c r="D423" s="622">
        <v>7298</v>
      </c>
      <c r="E423" s="615">
        <v>9582.23</v>
      </c>
      <c r="F423" s="616">
        <v>11977.787499999999</v>
      </c>
      <c r="G423" s="617">
        <v>9582.23</v>
      </c>
      <c r="H423" s="618">
        <v>2395.557499999999</v>
      </c>
      <c r="I423" s="619">
        <v>4902.442500000001</v>
      </c>
      <c r="J423" s="581"/>
      <c r="K423" s="582"/>
      <c r="L423" s="402"/>
      <c r="M423" s="565"/>
    </row>
    <row r="424" spans="1:13" s="240" customFormat="1" x14ac:dyDescent="0.25">
      <c r="A424" s="303" t="s">
        <v>1574</v>
      </c>
      <c r="B424" s="621">
        <v>0.5</v>
      </c>
      <c r="C424" s="621">
        <v>0.5</v>
      </c>
      <c r="D424" s="609">
        <v>5000</v>
      </c>
      <c r="E424" s="610">
        <v>9582.23</v>
      </c>
      <c r="F424" s="611">
        <v>10000</v>
      </c>
      <c r="G424" s="612">
        <v>5000</v>
      </c>
      <c r="H424" s="613">
        <v>5000</v>
      </c>
      <c r="I424" s="620">
        <v>0</v>
      </c>
      <c r="J424" s="581"/>
      <c r="K424" s="582"/>
      <c r="L424" s="402"/>
      <c r="M424" s="565"/>
    </row>
    <row r="425" spans="1:13" s="240" customFormat="1" x14ac:dyDescent="0.25">
      <c r="A425" s="302" t="s">
        <v>641</v>
      </c>
      <c r="B425" s="635">
        <v>0.5</v>
      </c>
      <c r="C425" s="635">
        <f>1-B425</f>
        <v>0.5</v>
      </c>
      <c r="D425" s="622">
        <v>2658</v>
      </c>
      <c r="E425" s="615">
        <v>56500</v>
      </c>
      <c r="F425" s="616">
        <v>5316</v>
      </c>
      <c r="G425" s="617">
        <v>2658</v>
      </c>
      <c r="H425" s="618">
        <v>2658</v>
      </c>
      <c r="I425" s="619">
        <v>0</v>
      </c>
      <c r="J425" s="581"/>
      <c r="K425" s="582"/>
      <c r="L425" s="402"/>
      <c r="M425" s="565"/>
    </row>
    <row r="426" spans="1:13" s="240" customFormat="1" x14ac:dyDescent="0.25">
      <c r="A426" s="303" t="s">
        <v>1575</v>
      </c>
      <c r="B426" s="621">
        <v>0.8</v>
      </c>
      <c r="C426" s="621">
        <v>0.19999999999999996</v>
      </c>
      <c r="D426" s="609">
        <v>7500</v>
      </c>
      <c r="E426" s="610">
        <v>9582.23</v>
      </c>
      <c r="F426" s="611">
        <v>11977.787499999999</v>
      </c>
      <c r="G426" s="612">
        <v>9582.23</v>
      </c>
      <c r="H426" s="613">
        <v>2395.557499999999</v>
      </c>
      <c r="I426" s="620">
        <v>5104.442500000001</v>
      </c>
      <c r="J426" s="581"/>
      <c r="K426" s="582"/>
      <c r="L426" s="402"/>
      <c r="M426" s="565"/>
    </row>
    <row r="427" spans="1:13" s="240" customFormat="1" x14ac:dyDescent="0.25">
      <c r="A427" s="302" t="s">
        <v>644</v>
      </c>
      <c r="B427" s="635">
        <v>0.6</v>
      </c>
      <c r="C427" s="635">
        <f>1-B427</f>
        <v>0.4</v>
      </c>
      <c r="D427" s="622">
        <v>1012.3999999999978</v>
      </c>
      <c r="E427" s="615">
        <v>4200</v>
      </c>
      <c r="F427" s="616">
        <v>2530</v>
      </c>
      <c r="G427" s="617">
        <v>1518</v>
      </c>
      <c r="H427" s="618">
        <v>1012</v>
      </c>
      <c r="I427" s="619">
        <v>0.39999999999781721</v>
      </c>
      <c r="J427" s="581"/>
      <c r="K427" s="582"/>
      <c r="L427" s="402"/>
      <c r="M427" s="565"/>
    </row>
    <row r="428" spans="1:13" s="240" customFormat="1" x14ac:dyDescent="0.25">
      <c r="A428" s="303" t="s">
        <v>1576</v>
      </c>
      <c r="B428" s="621">
        <v>0.7</v>
      </c>
      <c r="C428" s="621">
        <v>0.30000000000000004</v>
      </c>
      <c r="D428" s="609">
        <v>5000</v>
      </c>
      <c r="E428" s="610">
        <v>9582.23</v>
      </c>
      <c r="F428" s="611">
        <v>13688.9</v>
      </c>
      <c r="G428" s="612">
        <v>9582.23</v>
      </c>
      <c r="H428" s="613">
        <v>4106.67</v>
      </c>
      <c r="I428" s="620">
        <v>893.32999999999993</v>
      </c>
      <c r="J428" s="581"/>
      <c r="K428" s="582"/>
      <c r="L428" s="402"/>
      <c r="M428" s="565"/>
    </row>
    <row r="429" spans="1:13" s="240" customFormat="1" x14ac:dyDescent="0.25">
      <c r="A429" s="302" t="s">
        <v>1364</v>
      </c>
      <c r="B429" s="635">
        <v>0.7</v>
      </c>
      <c r="C429" s="635">
        <v>0.30000000000000004</v>
      </c>
      <c r="D429" s="622">
        <v>5000</v>
      </c>
      <c r="E429" s="615">
        <v>9582.23</v>
      </c>
      <c r="F429" s="616">
        <v>13688.9</v>
      </c>
      <c r="G429" s="617">
        <v>9582.23</v>
      </c>
      <c r="H429" s="618">
        <v>4106.67</v>
      </c>
      <c r="I429" s="619">
        <v>893.32999999999993</v>
      </c>
      <c r="J429" s="581"/>
      <c r="K429" s="582"/>
      <c r="L429" s="402"/>
      <c r="M429" s="565"/>
    </row>
    <row r="430" spans="1:13" s="240" customFormat="1" x14ac:dyDescent="0.25">
      <c r="A430" s="303" t="s">
        <v>645</v>
      </c>
      <c r="B430" s="621">
        <v>0.7</v>
      </c>
      <c r="C430" s="621">
        <f>1-B430</f>
        <v>0.30000000000000004</v>
      </c>
      <c r="D430" s="609">
        <v>23520.799999999996</v>
      </c>
      <c r="E430" s="610">
        <v>2870</v>
      </c>
      <c r="F430" s="611">
        <v>4100</v>
      </c>
      <c r="G430" s="612">
        <v>2870</v>
      </c>
      <c r="H430" s="613">
        <v>1230.0000000000002</v>
      </c>
      <c r="I430" s="620">
        <v>22290.799999999996</v>
      </c>
      <c r="J430" s="581"/>
      <c r="K430" s="582"/>
      <c r="L430" s="402"/>
      <c r="M430" s="565"/>
    </row>
    <row r="431" spans="1:13" s="240" customFormat="1" x14ac:dyDescent="0.25">
      <c r="A431" s="302" t="s">
        <v>1577</v>
      </c>
      <c r="B431" s="635">
        <v>0.7</v>
      </c>
      <c r="C431" s="635">
        <v>0.30000000000000004</v>
      </c>
      <c r="D431" s="622">
        <v>4698</v>
      </c>
      <c r="E431" s="615">
        <v>11510.65</v>
      </c>
      <c r="F431" s="616">
        <v>15659.999999999998</v>
      </c>
      <c r="G431" s="617">
        <v>10961.999999999998</v>
      </c>
      <c r="H431" s="618">
        <v>4698</v>
      </c>
      <c r="I431" s="619">
        <v>0</v>
      </c>
      <c r="J431" s="581"/>
      <c r="K431" s="582"/>
      <c r="L431" s="402"/>
      <c r="M431" s="565"/>
    </row>
    <row r="432" spans="1:13" s="240" customFormat="1" x14ac:dyDescent="0.25">
      <c r="A432" s="303" t="s">
        <v>647</v>
      </c>
      <c r="B432" s="621">
        <v>0.7</v>
      </c>
      <c r="C432" s="621">
        <f>1-B432</f>
        <v>0.30000000000000004</v>
      </c>
      <c r="D432" s="609">
        <v>30000</v>
      </c>
      <c r="E432" s="610">
        <v>3500</v>
      </c>
      <c r="F432" s="611">
        <v>5000</v>
      </c>
      <c r="G432" s="612">
        <v>3500</v>
      </c>
      <c r="H432" s="613">
        <v>1500.0000000000002</v>
      </c>
      <c r="I432" s="620">
        <v>28500</v>
      </c>
      <c r="J432" s="581"/>
      <c r="K432" s="582"/>
      <c r="L432" s="402"/>
      <c r="M432" s="565"/>
    </row>
    <row r="433" spans="1:13" s="240" customFormat="1" x14ac:dyDescent="0.25">
      <c r="A433" s="302" t="s">
        <v>1578</v>
      </c>
      <c r="B433" s="635">
        <v>0.6</v>
      </c>
      <c r="C433" s="635">
        <v>0.4</v>
      </c>
      <c r="D433" s="622">
        <v>7500</v>
      </c>
      <c r="E433" s="615">
        <v>10578.78</v>
      </c>
      <c r="F433" s="616">
        <v>17631.300000000003</v>
      </c>
      <c r="G433" s="617">
        <v>10578.78</v>
      </c>
      <c r="H433" s="618">
        <v>7052.5200000000013</v>
      </c>
      <c r="I433" s="619">
        <v>447.47999999999865</v>
      </c>
      <c r="J433" s="581"/>
      <c r="K433" s="582"/>
      <c r="L433" s="402"/>
      <c r="M433" s="565"/>
    </row>
    <row r="434" spans="1:13" s="240" customFormat="1" x14ac:dyDescent="0.25">
      <c r="A434" s="303" t="s">
        <v>1579</v>
      </c>
      <c r="B434" s="621">
        <v>0.7</v>
      </c>
      <c r="C434" s="621">
        <v>0.30000000000000004</v>
      </c>
      <c r="D434" s="609">
        <v>5000</v>
      </c>
      <c r="E434" s="610">
        <v>50306.69</v>
      </c>
      <c r="F434" s="611">
        <v>16666.666666666664</v>
      </c>
      <c r="G434" s="612">
        <v>11666.666666666664</v>
      </c>
      <c r="H434" s="613">
        <v>5000</v>
      </c>
      <c r="I434" s="620">
        <v>0</v>
      </c>
      <c r="J434" s="581"/>
      <c r="K434" s="582"/>
      <c r="L434" s="402"/>
      <c r="M434" s="565"/>
    </row>
    <row r="435" spans="1:13" x14ac:dyDescent="0.25">
      <c r="A435" s="302" t="s">
        <v>648</v>
      </c>
      <c r="B435" s="635">
        <v>0.5</v>
      </c>
      <c r="C435" s="635">
        <f>1-B435</f>
        <v>0.5</v>
      </c>
      <c r="D435" s="622">
        <v>23074</v>
      </c>
      <c r="E435" s="615">
        <v>38000</v>
      </c>
      <c r="F435" s="616">
        <v>46148</v>
      </c>
      <c r="G435" s="617">
        <v>23074</v>
      </c>
      <c r="H435" s="618">
        <v>23074</v>
      </c>
      <c r="I435" s="619">
        <v>0</v>
      </c>
      <c r="J435" s="581"/>
      <c r="K435" s="582"/>
      <c r="L435" s="402"/>
      <c r="M435" s="565"/>
    </row>
    <row r="436" spans="1:13" x14ac:dyDescent="0.25">
      <c r="A436" s="583"/>
      <c r="B436" s="623"/>
      <c r="C436" s="623"/>
      <c r="D436" s="624"/>
      <c r="E436" s="625"/>
    </row>
    <row r="437" spans="1:13" x14ac:dyDescent="0.25">
      <c r="B437" s="630"/>
      <c r="C437" s="623"/>
    </row>
    <row r="438" spans="1:13" x14ac:dyDescent="0.25">
      <c r="B438" s="630"/>
      <c r="C438" s="623"/>
    </row>
    <row r="439" spans="1:13" x14ac:dyDescent="0.25">
      <c r="B439" s="630"/>
      <c r="C439" s="623"/>
    </row>
    <row r="440" spans="1:13" x14ac:dyDescent="0.25">
      <c r="B440" s="630"/>
      <c r="C440" s="623"/>
    </row>
    <row r="441" spans="1:13" x14ac:dyDescent="0.25">
      <c r="B441" s="630"/>
      <c r="C441" s="623"/>
    </row>
    <row r="442" spans="1:13" x14ac:dyDescent="0.25">
      <c r="B442" s="630"/>
      <c r="C442" s="623"/>
    </row>
    <row r="443" spans="1:13" x14ac:dyDescent="0.25">
      <c r="B443" s="630"/>
      <c r="C443" s="623"/>
    </row>
    <row r="444" spans="1:13" x14ac:dyDescent="0.25">
      <c r="B444" s="630"/>
      <c r="C444" s="623"/>
    </row>
    <row r="445" spans="1:13" x14ac:dyDescent="0.25">
      <c r="B445" s="630"/>
      <c r="C445" s="623"/>
    </row>
    <row r="446" spans="1:13" x14ac:dyDescent="0.25">
      <c r="B446" s="630"/>
      <c r="C446" s="623"/>
    </row>
    <row r="447" spans="1:13" x14ac:dyDescent="0.25">
      <c r="B447" s="630"/>
      <c r="C447" s="623"/>
    </row>
    <row r="448" spans="1:13" x14ac:dyDescent="0.25">
      <c r="B448" s="630"/>
      <c r="C448" s="623"/>
    </row>
    <row r="449" spans="2:3" x14ac:dyDescent="0.25">
      <c r="B449" s="630"/>
      <c r="C449" s="623"/>
    </row>
    <row r="450" spans="2:3" x14ac:dyDescent="0.25">
      <c r="B450" s="630"/>
      <c r="C450" s="623"/>
    </row>
    <row r="451" spans="2:3" x14ac:dyDescent="0.25">
      <c r="B451" s="630"/>
      <c r="C451" s="623"/>
    </row>
    <row r="452" spans="2:3" x14ac:dyDescent="0.25">
      <c r="B452" s="630"/>
      <c r="C452" s="623"/>
    </row>
    <row r="453" spans="2:3" x14ac:dyDescent="0.25">
      <c r="B453" s="630"/>
      <c r="C453" s="623"/>
    </row>
    <row r="454" spans="2:3" x14ac:dyDescent="0.25">
      <c r="B454" s="630"/>
      <c r="C454" s="623"/>
    </row>
    <row r="455" spans="2:3" x14ac:dyDescent="0.25">
      <c r="B455" s="630"/>
      <c r="C455" s="623"/>
    </row>
    <row r="456" spans="2:3" x14ac:dyDescent="0.25">
      <c r="B456" s="630"/>
      <c r="C456" s="623"/>
    </row>
    <row r="457" spans="2:3" x14ac:dyDescent="0.25">
      <c r="B457" s="630"/>
      <c r="C457" s="623"/>
    </row>
    <row r="458" spans="2:3" x14ac:dyDescent="0.25">
      <c r="B458" s="630"/>
      <c r="C458" s="623"/>
    </row>
    <row r="459" spans="2:3" x14ac:dyDescent="0.25">
      <c r="B459" s="630"/>
      <c r="C459" s="623"/>
    </row>
    <row r="460" spans="2:3" x14ac:dyDescent="0.25">
      <c r="B460" s="630"/>
      <c r="C460" s="623"/>
    </row>
    <row r="461" spans="2:3" x14ac:dyDescent="0.25">
      <c r="B461" s="630"/>
      <c r="C461" s="623"/>
    </row>
    <row r="462" spans="2:3" x14ac:dyDescent="0.25">
      <c r="B462" s="630"/>
      <c r="C462" s="623"/>
    </row>
    <row r="463" spans="2:3" x14ac:dyDescent="0.25">
      <c r="B463" s="630"/>
      <c r="C463" s="623"/>
    </row>
    <row r="464" spans="2:3" x14ac:dyDescent="0.25">
      <c r="B464" s="630"/>
      <c r="C464" s="623"/>
    </row>
    <row r="465" spans="2:3" x14ac:dyDescent="0.25">
      <c r="B465" s="630"/>
      <c r="C465" s="623"/>
    </row>
    <row r="466" spans="2:3" x14ac:dyDescent="0.25">
      <c r="B466" s="630"/>
      <c r="C466" s="623"/>
    </row>
    <row r="467" spans="2:3" x14ac:dyDescent="0.25">
      <c r="B467" s="630"/>
      <c r="C467" s="623"/>
    </row>
    <row r="468" spans="2:3" x14ac:dyDescent="0.25">
      <c r="B468" s="630"/>
      <c r="C468" s="623"/>
    </row>
    <row r="469" spans="2:3" x14ac:dyDescent="0.25">
      <c r="B469" s="630"/>
      <c r="C469" s="623"/>
    </row>
    <row r="470" spans="2:3" x14ac:dyDescent="0.25">
      <c r="B470" s="630"/>
      <c r="C470" s="623"/>
    </row>
    <row r="471" spans="2:3" x14ac:dyDescent="0.25">
      <c r="B471" s="630"/>
      <c r="C471" s="623"/>
    </row>
    <row r="472" spans="2:3" x14ac:dyDescent="0.25">
      <c r="B472" s="630"/>
      <c r="C472" s="623"/>
    </row>
    <row r="473" spans="2:3" x14ac:dyDescent="0.25">
      <c r="B473" s="630"/>
      <c r="C473" s="623"/>
    </row>
    <row r="474" spans="2:3" x14ac:dyDescent="0.25">
      <c r="B474" s="630"/>
      <c r="C474" s="623"/>
    </row>
    <row r="475" spans="2:3" x14ac:dyDescent="0.25">
      <c r="B475" s="630"/>
      <c r="C475" s="623"/>
    </row>
    <row r="476" spans="2:3" x14ac:dyDescent="0.25">
      <c r="B476" s="630"/>
      <c r="C476" s="623"/>
    </row>
    <row r="477" spans="2:3" x14ac:dyDescent="0.25">
      <c r="B477" s="630"/>
      <c r="C477" s="623"/>
    </row>
    <row r="478" spans="2:3" x14ac:dyDescent="0.25">
      <c r="B478" s="630"/>
      <c r="C478" s="623"/>
    </row>
    <row r="479" spans="2:3" x14ac:dyDescent="0.25">
      <c r="B479" s="630"/>
      <c r="C479" s="623"/>
    </row>
    <row r="480" spans="2:3" x14ac:dyDescent="0.25">
      <c r="B480" s="630"/>
      <c r="C480" s="623"/>
    </row>
    <row r="481" spans="2:3" x14ac:dyDescent="0.25">
      <c r="B481" s="630"/>
      <c r="C481" s="623"/>
    </row>
    <row r="482" spans="2:3" x14ac:dyDescent="0.25">
      <c r="B482" s="630"/>
      <c r="C482" s="623"/>
    </row>
    <row r="483" spans="2:3" x14ac:dyDescent="0.25">
      <c r="B483" s="630"/>
      <c r="C483" s="623"/>
    </row>
    <row r="484" spans="2:3" x14ac:dyDescent="0.25">
      <c r="B484" s="630"/>
      <c r="C484" s="623"/>
    </row>
    <row r="485" spans="2:3" x14ac:dyDescent="0.25">
      <c r="B485" s="630"/>
      <c r="C485" s="623"/>
    </row>
    <row r="486" spans="2:3" x14ac:dyDescent="0.25">
      <c r="B486" s="630"/>
      <c r="C486" s="623"/>
    </row>
    <row r="487" spans="2:3" x14ac:dyDescent="0.25">
      <c r="B487" s="630"/>
      <c r="C487" s="623"/>
    </row>
    <row r="488" spans="2:3" x14ac:dyDescent="0.25">
      <c r="B488" s="630"/>
      <c r="C488" s="623"/>
    </row>
    <row r="489" spans="2:3" x14ac:dyDescent="0.25">
      <c r="B489" s="630"/>
      <c r="C489" s="623"/>
    </row>
    <row r="490" spans="2:3" x14ac:dyDescent="0.25">
      <c r="B490" s="630"/>
      <c r="C490" s="623"/>
    </row>
    <row r="491" spans="2:3" x14ac:dyDescent="0.25">
      <c r="B491" s="630"/>
      <c r="C491" s="623"/>
    </row>
    <row r="492" spans="2:3" x14ac:dyDescent="0.25">
      <c r="B492" s="630"/>
      <c r="C492" s="623"/>
    </row>
    <row r="493" spans="2:3" x14ac:dyDescent="0.25">
      <c r="B493" s="630"/>
      <c r="C493" s="623"/>
    </row>
    <row r="494" spans="2:3" x14ac:dyDescent="0.25">
      <c r="B494" s="630"/>
      <c r="C494" s="623"/>
    </row>
    <row r="495" spans="2:3" x14ac:dyDescent="0.25">
      <c r="B495" s="630"/>
      <c r="C495" s="623"/>
    </row>
    <row r="496" spans="2:3" x14ac:dyDescent="0.25">
      <c r="B496" s="630"/>
      <c r="C496" s="623"/>
    </row>
    <row r="497" spans="2:3" x14ac:dyDescent="0.25">
      <c r="B497" s="630"/>
      <c r="C497" s="623"/>
    </row>
    <row r="498" spans="2:3" x14ac:dyDescent="0.25">
      <c r="B498" s="630"/>
      <c r="C498" s="623"/>
    </row>
    <row r="499" spans="2:3" x14ac:dyDescent="0.25">
      <c r="B499" s="630"/>
      <c r="C499" s="623"/>
    </row>
    <row r="500" spans="2:3" x14ac:dyDescent="0.25">
      <c r="B500" s="630"/>
      <c r="C500" s="623"/>
    </row>
    <row r="501" spans="2:3" x14ac:dyDescent="0.25">
      <c r="B501" s="630"/>
      <c r="C501" s="623"/>
    </row>
    <row r="502" spans="2:3" x14ac:dyDescent="0.25">
      <c r="B502" s="630"/>
      <c r="C502" s="623"/>
    </row>
    <row r="503" spans="2:3" x14ac:dyDescent="0.25">
      <c r="B503" s="630"/>
      <c r="C503" s="623"/>
    </row>
    <row r="504" spans="2:3" x14ac:dyDescent="0.25">
      <c r="B504" s="630"/>
      <c r="C504" s="623"/>
    </row>
    <row r="505" spans="2:3" x14ac:dyDescent="0.25">
      <c r="B505" s="630"/>
      <c r="C505" s="623"/>
    </row>
    <row r="506" spans="2:3" x14ac:dyDescent="0.25">
      <c r="B506" s="630"/>
      <c r="C506" s="623"/>
    </row>
    <row r="507" spans="2:3" x14ac:dyDescent="0.25">
      <c r="B507" s="630"/>
      <c r="C507" s="623"/>
    </row>
    <row r="508" spans="2:3" x14ac:dyDescent="0.25">
      <c r="B508" s="630"/>
      <c r="C508" s="623"/>
    </row>
    <row r="509" spans="2:3" x14ac:dyDescent="0.25">
      <c r="B509" s="630"/>
      <c r="C509" s="623"/>
    </row>
    <row r="510" spans="2:3" x14ac:dyDescent="0.25">
      <c r="B510" s="630"/>
      <c r="C510" s="623"/>
    </row>
    <row r="511" spans="2:3" x14ac:dyDescent="0.25">
      <c r="B511" s="630"/>
      <c r="C511" s="623"/>
    </row>
    <row r="512" spans="2:3" x14ac:dyDescent="0.25">
      <c r="B512" s="630"/>
      <c r="C512" s="623"/>
    </row>
    <row r="513" spans="2:3" x14ac:dyDescent="0.25">
      <c r="B513" s="630"/>
      <c r="C513" s="623"/>
    </row>
    <row r="514" spans="2:3" x14ac:dyDescent="0.25">
      <c r="B514" s="630"/>
      <c r="C514" s="623"/>
    </row>
    <row r="515" spans="2:3" x14ac:dyDescent="0.25">
      <c r="B515" s="630"/>
      <c r="C515" s="623"/>
    </row>
    <row r="516" spans="2:3" x14ac:dyDescent="0.25">
      <c r="B516" s="630"/>
      <c r="C516" s="623"/>
    </row>
    <row r="517" spans="2:3" x14ac:dyDescent="0.25">
      <c r="B517" s="630"/>
      <c r="C517" s="623"/>
    </row>
    <row r="518" spans="2:3" x14ac:dyDescent="0.25">
      <c r="B518" s="630"/>
      <c r="C518" s="623"/>
    </row>
    <row r="519" spans="2:3" x14ac:dyDescent="0.25">
      <c r="B519" s="630"/>
      <c r="C519" s="623"/>
    </row>
    <row r="520" spans="2:3" x14ac:dyDescent="0.25">
      <c r="B520" s="630"/>
      <c r="C520" s="623"/>
    </row>
    <row r="521" spans="2:3" x14ac:dyDescent="0.25">
      <c r="B521" s="630"/>
      <c r="C521" s="623"/>
    </row>
    <row r="522" spans="2:3" x14ac:dyDescent="0.25">
      <c r="B522" s="630"/>
      <c r="C522" s="623"/>
    </row>
    <row r="523" spans="2:3" x14ac:dyDescent="0.25">
      <c r="B523" s="630"/>
      <c r="C523" s="623"/>
    </row>
    <row r="524" spans="2:3" x14ac:dyDescent="0.25">
      <c r="B524" s="630"/>
      <c r="C524" s="623"/>
    </row>
    <row r="525" spans="2:3" x14ac:dyDescent="0.25">
      <c r="B525" s="630"/>
      <c r="C525" s="623"/>
    </row>
    <row r="526" spans="2:3" x14ac:dyDescent="0.25">
      <c r="B526" s="630"/>
      <c r="C526" s="623"/>
    </row>
    <row r="527" spans="2:3" x14ac:dyDescent="0.25">
      <c r="B527" s="630"/>
      <c r="C527" s="623"/>
    </row>
    <row r="528" spans="2:3" x14ac:dyDescent="0.25">
      <c r="B528" s="630"/>
      <c r="C528" s="623"/>
    </row>
    <row r="529" spans="2:3" x14ac:dyDescent="0.25">
      <c r="B529" s="630"/>
      <c r="C529" s="623"/>
    </row>
    <row r="530" spans="2:3" x14ac:dyDescent="0.25">
      <c r="B530" s="630"/>
      <c r="C530" s="623"/>
    </row>
    <row r="531" spans="2:3" x14ac:dyDescent="0.25">
      <c r="B531" s="630"/>
      <c r="C531" s="623"/>
    </row>
    <row r="532" spans="2:3" x14ac:dyDescent="0.25">
      <c r="B532" s="630"/>
      <c r="C532" s="623"/>
    </row>
    <row r="533" spans="2:3" x14ac:dyDescent="0.25">
      <c r="B533" s="630"/>
      <c r="C533" s="623"/>
    </row>
    <row r="534" spans="2:3" x14ac:dyDescent="0.25">
      <c r="B534" s="630"/>
      <c r="C534" s="623"/>
    </row>
    <row r="535" spans="2:3" x14ac:dyDescent="0.25">
      <c r="B535" s="630"/>
      <c r="C535" s="623"/>
    </row>
    <row r="536" spans="2:3" x14ac:dyDescent="0.25">
      <c r="B536" s="630"/>
      <c r="C536" s="623"/>
    </row>
    <row r="537" spans="2:3" x14ac:dyDescent="0.25">
      <c r="B537" s="630"/>
      <c r="C537" s="623"/>
    </row>
    <row r="538" spans="2:3" x14ac:dyDescent="0.25">
      <c r="B538" s="630"/>
      <c r="C538" s="623"/>
    </row>
    <row r="539" spans="2:3" x14ac:dyDescent="0.25">
      <c r="B539" s="630"/>
      <c r="C539" s="623"/>
    </row>
    <row r="540" spans="2:3" x14ac:dyDescent="0.25">
      <c r="B540" s="630"/>
      <c r="C540" s="623"/>
    </row>
    <row r="541" spans="2:3" x14ac:dyDescent="0.25">
      <c r="B541" s="630"/>
      <c r="C541" s="623"/>
    </row>
    <row r="542" spans="2:3" x14ac:dyDescent="0.25">
      <c r="B542" s="630"/>
      <c r="C542" s="623"/>
    </row>
    <row r="543" spans="2:3" x14ac:dyDescent="0.25">
      <c r="B543" s="630"/>
      <c r="C543" s="623"/>
    </row>
    <row r="544" spans="2:3" x14ac:dyDescent="0.25">
      <c r="B544" s="630"/>
      <c r="C544" s="623"/>
    </row>
    <row r="545" spans="2:3" x14ac:dyDescent="0.25">
      <c r="B545" s="630"/>
      <c r="C545" s="623"/>
    </row>
    <row r="546" spans="2:3" x14ac:dyDescent="0.25">
      <c r="B546" s="630"/>
      <c r="C546" s="623"/>
    </row>
    <row r="547" spans="2:3" x14ac:dyDescent="0.25">
      <c r="B547" s="630"/>
      <c r="C547" s="623"/>
    </row>
    <row r="548" spans="2:3" x14ac:dyDescent="0.25">
      <c r="B548" s="630"/>
      <c r="C548" s="623"/>
    </row>
    <row r="549" spans="2:3" x14ac:dyDescent="0.25">
      <c r="B549" s="630"/>
      <c r="C549" s="623"/>
    </row>
    <row r="550" spans="2:3" x14ac:dyDescent="0.25">
      <c r="B550" s="630"/>
      <c r="C550" s="623"/>
    </row>
    <row r="551" spans="2:3" x14ac:dyDescent="0.25">
      <c r="B551" s="630"/>
      <c r="C551" s="623"/>
    </row>
    <row r="552" spans="2:3" x14ac:dyDescent="0.25">
      <c r="B552" s="630"/>
      <c r="C552" s="623"/>
    </row>
    <row r="553" spans="2:3" x14ac:dyDescent="0.25">
      <c r="B553" s="630"/>
      <c r="C553" s="623"/>
    </row>
    <row r="554" spans="2:3" x14ac:dyDescent="0.25">
      <c r="B554" s="630"/>
      <c r="C554" s="623"/>
    </row>
    <row r="555" spans="2:3" x14ac:dyDescent="0.25">
      <c r="B555" s="630"/>
      <c r="C555" s="623"/>
    </row>
    <row r="556" spans="2:3" x14ac:dyDescent="0.25">
      <c r="B556" s="630"/>
      <c r="C556" s="623"/>
    </row>
    <row r="557" spans="2:3" x14ac:dyDescent="0.25">
      <c r="B557" s="630"/>
      <c r="C557" s="623"/>
    </row>
    <row r="558" spans="2:3" x14ac:dyDescent="0.25">
      <c r="B558" s="630"/>
      <c r="C558" s="623"/>
    </row>
    <row r="559" spans="2:3" x14ac:dyDescent="0.25">
      <c r="B559" s="630"/>
      <c r="C559" s="623"/>
    </row>
    <row r="560" spans="2:3" x14ac:dyDescent="0.25">
      <c r="B560" s="630"/>
      <c r="C560" s="623"/>
    </row>
    <row r="561" spans="2:3" x14ac:dyDescent="0.25">
      <c r="B561" s="630"/>
      <c r="C561" s="623"/>
    </row>
    <row r="562" spans="2:3" x14ac:dyDescent="0.25">
      <c r="B562" s="630"/>
      <c r="C562" s="623"/>
    </row>
    <row r="563" spans="2:3" x14ac:dyDescent="0.25">
      <c r="B563" s="630"/>
      <c r="C563" s="623"/>
    </row>
    <row r="564" spans="2:3" x14ac:dyDescent="0.25">
      <c r="B564" s="630"/>
      <c r="C564" s="623"/>
    </row>
    <row r="565" spans="2:3" x14ac:dyDescent="0.25">
      <c r="B565" s="630"/>
      <c r="C565" s="623"/>
    </row>
    <row r="566" spans="2:3" x14ac:dyDescent="0.25">
      <c r="B566" s="630"/>
      <c r="C566" s="623"/>
    </row>
    <row r="567" spans="2:3" x14ac:dyDescent="0.25">
      <c r="B567" s="630"/>
      <c r="C567" s="623"/>
    </row>
    <row r="568" spans="2:3" x14ac:dyDescent="0.25">
      <c r="B568" s="630"/>
      <c r="C568" s="623"/>
    </row>
    <row r="569" spans="2:3" x14ac:dyDescent="0.25">
      <c r="B569" s="630"/>
      <c r="C569" s="623"/>
    </row>
    <row r="570" spans="2:3" x14ac:dyDescent="0.25">
      <c r="B570" s="630"/>
      <c r="C570" s="623"/>
    </row>
    <row r="571" spans="2:3" x14ac:dyDescent="0.25">
      <c r="B571" s="630"/>
      <c r="C571" s="623"/>
    </row>
    <row r="572" spans="2:3" x14ac:dyDescent="0.25">
      <c r="B572" s="630"/>
      <c r="C572" s="623"/>
    </row>
    <row r="573" spans="2:3" x14ac:dyDescent="0.25">
      <c r="B573" s="630"/>
      <c r="C573" s="623"/>
    </row>
    <row r="574" spans="2:3" x14ac:dyDescent="0.25">
      <c r="B574" s="630"/>
      <c r="C574" s="623"/>
    </row>
    <row r="575" spans="2:3" x14ac:dyDescent="0.25">
      <c r="B575" s="630"/>
      <c r="C575" s="623"/>
    </row>
    <row r="576" spans="2:3" x14ac:dyDescent="0.25">
      <c r="B576" s="630"/>
      <c r="C576" s="623"/>
    </row>
    <row r="577" spans="2:3" x14ac:dyDescent="0.25">
      <c r="B577" s="630"/>
      <c r="C577" s="623"/>
    </row>
    <row r="578" spans="2:3" x14ac:dyDescent="0.25">
      <c r="B578" s="630"/>
      <c r="C578" s="623"/>
    </row>
    <row r="579" spans="2:3" x14ac:dyDescent="0.25">
      <c r="B579" s="630"/>
      <c r="C579" s="623"/>
    </row>
    <row r="580" spans="2:3" x14ac:dyDescent="0.25">
      <c r="B580" s="630"/>
      <c r="C580" s="623"/>
    </row>
  </sheetData>
  <sheetProtection algorithmName="SHA-512" hashValue="Yew6X1aNvSCYWuUISE93DXhl3tJD0mP6h2XT2CtLQF+uABwZozghaNsaQ5xNV+wv91vzFGKKa1h3IuY8l3FKKw==" saltValue="lFkMuAuK6AVTYFbvXO816w==" spinCount="100000" sheet="1" objects="1" scenarios="1"/>
  <sortState ref="A2:I435">
    <sortCondition ref="A2"/>
  </sortState>
  <conditionalFormatting sqref="H2:J2">
    <cfRule type="expression" dxfId="0" priority="1">
      <formula>$M$2&gt;0</formula>
    </cfRule>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EB55B-192A-497C-A97B-9AA8320E0B10}">
  <dimension ref="A1:K515"/>
  <sheetViews>
    <sheetView topLeftCell="B1" workbookViewId="0">
      <pane ySplit="1" topLeftCell="A2" activePane="bottomLeft" state="frozen"/>
      <selection activeCell="B1" sqref="B1"/>
      <selection pane="bottomLeft" activeCell="C25" sqref="C25"/>
    </sheetView>
  </sheetViews>
  <sheetFormatPr defaultRowHeight="15" x14ac:dyDescent="0.25"/>
  <cols>
    <col min="1" max="1" width="24.85546875" style="240" hidden="1" customWidth="1"/>
    <col min="2" max="2" width="42" style="240" customWidth="1"/>
    <col min="3" max="3" width="10.85546875" style="189" customWidth="1"/>
    <col min="4" max="4" width="9.140625" style="189"/>
    <col min="5" max="5" width="10.85546875" style="191" customWidth="1"/>
    <col min="6" max="6" width="11.85546875" style="191" customWidth="1"/>
    <col min="7" max="8" width="16.42578125" style="240" customWidth="1"/>
    <col min="9" max="9" width="17.85546875" style="240" customWidth="1"/>
    <col min="10" max="10" width="15.85546875" style="240" customWidth="1"/>
    <col min="11" max="16384" width="9.140625" style="240"/>
  </cols>
  <sheetData>
    <row r="1" spans="1:11" ht="60" customHeight="1" x14ac:dyDescent="0.25">
      <c r="A1" s="183"/>
      <c r="B1" s="184" t="s">
        <v>1289</v>
      </c>
      <c r="C1" s="368" t="s">
        <v>1290</v>
      </c>
      <c r="D1" s="368" t="s">
        <v>1233</v>
      </c>
      <c r="E1" s="186" t="s">
        <v>1231</v>
      </c>
      <c r="F1" s="186" t="s">
        <v>1292</v>
      </c>
      <c r="G1" s="193" t="s">
        <v>1300</v>
      </c>
      <c r="H1" s="193" t="s">
        <v>1299</v>
      </c>
      <c r="I1" s="193" t="s">
        <v>1301</v>
      </c>
      <c r="J1" s="192"/>
    </row>
    <row r="2" spans="1:11" x14ac:dyDescent="0.25">
      <c r="A2" s="191"/>
      <c r="B2" s="240" t="s">
        <v>1385</v>
      </c>
      <c r="C2" s="189">
        <v>0.85</v>
      </c>
      <c r="D2" s="189">
        <v>0.15000000000000002</v>
      </c>
      <c r="E2" s="190">
        <v>10000</v>
      </c>
      <c r="F2" s="369">
        <v>17487.560000000001</v>
      </c>
      <c r="G2" s="369">
        <v>10000</v>
      </c>
      <c r="H2" s="369">
        <f>G2/D2</f>
        <v>66666.666666666657</v>
      </c>
      <c r="I2" s="369">
        <v>0</v>
      </c>
      <c r="J2" s="241"/>
      <c r="K2" s="241"/>
    </row>
    <row r="3" spans="1:11" x14ac:dyDescent="0.25">
      <c r="A3" s="132" t="s">
        <v>371</v>
      </c>
      <c r="B3" s="185" t="str">
        <f>A3&amp;" School District"</f>
        <v>Adams-Friendship Area School District</v>
      </c>
      <c r="C3" s="135">
        <v>0.85</v>
      </c>
      <c r="D3" s="187">
        <f>1-C3</f>
        <v>0.15000000000000002</v>
      </c>
      <c r="E3" s="149">
        <v>43450</v>
      </c>
      <c r="F3" s="150">
        <v>173400</v>
      </c>
      <c r="G3" s="151">
        <v>43450</v>
      </c>
      <c r="H3" s="151">
        <f>G3/D3</f>
        <v>289666.66666666663</v>
      </c>
      <c r="I3" s="152">
        <v>0</v>
      </c>
    </row>
    <row r="4" spans="1:11" x14ac:dyDescent="0.25">
      <c r="A4" s="191" t="s">
        <v>372</v>
      </c>
      <c r="B4" s="240" t="str">
        <f>A4&amp;" School District"</f>
        <v>Albany School District</v>
      </c>
      <c r="C4" s="189">
        <v>0.7</v>
      </c>
      <c r="D4" s="189">
        <f>1-C4</f>
        <v>0.30000000000000004</v>
      </c>
      <c r="E4" s="190">
        <v>12630.3</v>
      </c>
      <c r="F4" s="369">
        <v>420</v>
      </c>
      <c r="G4" s="369">
        <v>420</v>
      </c>
      <c r="H4" s="369">
        <f>G4/D4</f>
        <v>1399.9999999999998</v>
      </c>
      <c r="I4" s="369">
        <v>12210.3</v>
      </c>
      <c r="J4" s="241"/>
      <c r="K4" s="241"/>
    </row>
    <row r="5" spans="1:11" x14ac:dyDescent="0.25">
      <c r="A5" s="132"/>
      <c r="B5" s="185" t="s">
        <v>1386</v>
      </c>
      <c r="C5" s="135">
        <v>0.7</v>
      </c>
      <c r="D5" s="187">
        <v>0.30000000000000004</v>
      </c>
      <c r="E5" s="149">
        <v>7500</v>
      </c>
      <c r="F5" s="150" t="s">
        <v>1342</v>
      </c>
      <c r="G5" s="151" t="s">
        <v>1342</v>
      </c>
      <c r="H5" s="151" t="s">
        <v>1342</v>
      </c>
      <c r="I5" s="152" t="s">
        <v>1342</v>
      </c>
    </row>
    <row r="6" spans="1:11" x14ac:dyDescent="0.25">
      <c r="A6" s="191" t="s">
        <v>373</v>
      </c>
      <c r="B6" s="240" t="str">
        <f>A6&amp;" School District"</f>
        <v>Algoma School District</v>
      </c>
      <c r="C6" s="189">
        <v>0.7</v>
      </c>
      <c r="D6" s="189">
        <f>1-C6</f>
        <v>0.30000000000000004</v>
      </c>
      <c r="E6" s="190">
        <v>0</v>
      </c>
      <c r="F6" s="369">
        <v>19600</v>
      </c>
      <c r="G6" s="369">
        <v>0</v>
      </c>
      <c r="H6" s="369">
        <f>G6/D6</f>
        <v>0</v>
      </c>
      <c r="I6" s="369">
        <v>0</v>
      </c>
      <c r="J6" s="241"/>
      <c r="K6" s="241"/>
    </row>
    <row r="7" spans="1:11" x14ac:dyDescent="0.25">
      <c r="A7" s="132"/>
      <c r="B7" s="185" t="s">
        <v>1387</v>
      </c>
      <c r="C7" s="135">
        <v>0.7</v>
      </c>
      <c r="D7" s="187">
        <v>0.30000000000000004</v>
      </c>
      <c r="E7" s="149">
        <v>5000</v>
      </c>
      <c r="F7" s="150" t="s">
        <v>1342</v>
      </c>
      <c r="G7" s="151" t="s">
        <v>1342</v>
      </c>
      <c r="H7" s="151" t="s">
        <v>1342</v>
      </c>
      <c r="I7" s="152" t="s">
        <v>1342</v>
      </c>
    </row>
    <row r="8" spans="1:11" x14ac:dyDescent="0.25">
      <c r="A8" s="191" t="s">
        <v>375</v>
      </c>
      <c r="B8" s="240" t="str">
        <f>A8&amp;" School District"</f>
        <v>Alma Center School District</v>
      </c>
      <c r="C8" s="189">
        <v>0.8</v>
      </c>
      <c r="D8" s="189">
        <f>1-C8</f>
        <v>0.19999999999999996</v>
      </c>
      <c r="E8" s="190">
        <v>13570.000000000004</v>
      </c>
      <c r="F8" s="369">
        <v>11200</v>
      </c>
      <c r="G8" s="369">
        <v>11200</v>
      </c>
      <c r="H8" s="369">
        <f t="shared" ref="H8:H14" si="0">G8/D8</f>
        <v>56000.000000000015</v>
      </c>
      <c r="I8" s="369">
        <v>2370.0000000000036</v>
      </c>
      <c r="J8" s="241"/>
      <c r="K8" s="241"/>
    </row>
    <row r="9" spans="1:11" x14ac:dyDescent="0.25">
      <c r="A9" s="132"/>
      <c r="B9" s="185" t="s">
        <v>1388</v>
      </c>
      <c r="C9" s="135">
        <v>0.6</v>
      </c>
      <c r="D9" s="187">
        <v>0.4</v>
      </c>
      <c r="E9" s="149">
        <v>9338</v>
      </c>
      <c r="F9" s="150">
        <v>9582.23</v>
      </c>
      <c r="G9" s="151">
        <v>9338</v>
      </c>
      <c r="H9" s="151">
        <f t="shared" si="0"/>
        <v>23345</v>
      </c>
      <c r="I9" s="152">
        <v>0</v>
      </c>
    </row>
    <row r="10" spans="1:11" x14ac:dyDescent="0.25">
      <c r="A10" s="191" t="s">
        <v>374</v>
      </c>
      <c r="B10" s="240" t="str">
        <f>A10&amp;" School District"</f>
        <v>Alma School District</v>
      </c>
      <c r="C10" s="189">
        <v>0.6</v>
      </c>
      <c r="D10" s="189">
        <f>1-C10</f>
        <v>0.4</v>
      </c>
      <c r="E10" s="190">
        <v>17704.400000000001</v>
      </c>
      <c r="F10" s="369">
        <v>14400</v>
      </c>
      <c r="G10" s="369">
        <v>14400</v>
      </c>
      <c r="H10" s="369">
        <f t="shared" si="0"/>
        <v>36000</v>
      </c>
      <c r="I10" s="369">
        <v>3304.4000000000015</v>
      </c>
      <c r="J10" s="241"/>
      <c r="K10" s="241"/>
    </row>
    <row r="11" spans="1:11" x14ac:dyDescent="0.25">
      <c r="A11" s="132"/>
      <c r="B11" s="185" t="s">
        <v>1365</v>
      </c>
      <c r="C11" s="135">
        <v>0.8</v>
      </c>
      <c r="D11" s="187">
        <v>0.19999999999999996</v>
      </c>
      <c r="E11" s="149">
        <v>5000</v>
      </c>
      <c r="F11" s="150">
        <v>9582.23</v>
      </c>
      <c r="G11" s="151">
        <v>5000</v>
      </c>
      <c r="H11" s="151">
        <f t="shared" si="0"/>
        <v>25000.000000000007</v>
      </c>
      <c r="I11" s="152">
        <v>0</v>
      </c>
    </row>
    <row r="12" spans="1:11" x14ac:dyDescent="0.25">
      <c r="A12" s="191" t="s">
        <v>376</v>
      </c>
      <c r="B12" s="240" t="str">
        <f>A12&amp;" School District"</f>
        <v>Almond-Bancroft School District</v>
      </c>
      <c r="C12" s="189">
        <v>0.7</v>
      </c>
      <c r="D12" s="189">
        <f>1-C12</f>
        <v>0.30000000000000004</v>
      </c>
      <c r="E12" s="190">
        <v>30000</v>
      </c>
      <c r="F12" s="369">
        <v>490</v>
      </c>
      <c r="G12" s="369">
        <v>490</v>
      </c>
      <c r="H12" s="369">
        <f t="shared" si="0"/>
        <v>1633.333333333333</v>
      </c>
      <c r="I12" s="369">
        <v>29510</v>
      </c>
      <c r="J12" s="241"/>
      <c r="K12" s="241"/>
    </row>
    <row r="13" spans="1:11" x14ac:dyDescent="0.25">
      <c r="A13" s="132" t="s">
        <v>377</v>
      </c>
      <c r="B13" s="185" t="str">
        <f>A13&amp;" School District"</f>
        <v>Amery School District</v>
      </c>
      <c r="C13" s="135">
        <v>0.7</v>
      </c>
      <c r="D13" s="187">
        <f>1-C13</f>
        <v>0.30000000000000004</v>
      </c>
      <c r="E13" s="149">
        <v>0</v>
      </c>
      <c r="F13" s="150">
        <v>7700</v>
      </c>
      <c r="G13" s="151">
        <v>0</v>
      </c>
      <c r="H13" s="151">
        <f t="shared" si="0"/>
        <v>0</v>
      </c>
      <c r="I13" s="152">
        <v>0</v>
      </c>
    </row>
    <row r="14" spans="1:11" x14ac:dyDescent="0.25">
      <c r="A14" s="191"/>
      <c r="B14" s="240" t="s">
        <v>1389</v>
      </c>
      <c r="C14" s="189">
        <v>0.7</v>
      </c>
      <c r="D14" s="189">
        <v>0.30000000000000004</v>
      </c>
      <c r="E14" s="190">
        <v>7500</v>
      </c>
      <c r="F14" s="369">
        <v>9582.23</v>
      </c>
      <c r="G14" s="369">
        <v>7500</v>
      </c>
      <c r="H14" s="369">
        <f t="shared" si="0"/>
        <v>24999.999999999996</v>
      </c>
      <c r="I14" s="369">
        <v>0</v>
      </c>
      <c r="J14" s="241"/>
      <c r="K14" s="241"/>
    </row>
    <row r="15" spans="1:11" x14ac:dyDescent="0.25">
      <c r="A15" s="132"/>
      <c r="B15" s="185" t="s">
        <v>1390</v>
      </c>
      <c r="C15" s="135">
        <v>0.8</v>
      </c>
      <c r="D15" s="187">
        <v>0.19999999999999996</v>
      </c>
      <c r="E15" s="149">
        <v>10000</v>
      </c>
      <c r="F15" s="150" t="s">
        <v>1342</v>
      </c>
      <c r="G15" s="151" t="s">
        <v>1342</v>
      </c>
      <c r="H15" s="151" t="s">
        <v>1342</v>
      </c>
      <c r="I15" s="152" t="s">
        <v>1342</v>
      </c>
    </row>
    <row r="16" spans="1:11" x14ac:dyDescent="0.25">
      <c r="A16" s="191" t="s">
        <v>378</v>
      </c>
      <c r="B16" s="240" t="str">
        <f>A16&amp;" School District"</f>
        <v>Antigo School District</v>
      </c>
      <c r="C16" s="189">
        <v>0.8</v>
      </c>
      <c r="D16" s="189">
        <f>1-C16</f>
        <v>0.19999999999999996</v>
      </c>
      <c r="E16" s="190">
        <v>0</v>
      </c>
      <c r="F16" s="369">
        <v>24800</v>
      </c>
      <c r="G16" s="369">
        <v>0</v>
      </c>
      <c r="H16" s="369">
        <f>G16/D16</f>
        <v>0</v>
      </c>
      <c r="I16" s="369">
        <v>0</v>
      </c>
      <c r="J16" s="241"/>
      <c r="K16" s="241"/>
    </row>
    <row r="17" spans="1:11" x14ac:dyDescent="0.25">
      <c r="A17" s="132" t="s">
        <v>379</v>
      </c>
      <c r="B17" s="185" t="str">
        <f>A17&amp;" School District"</f>
        <v>Arcadia School District</v>
      </c>
      <c r="C17" s="135">
        <v>0.8</v>
      </c>
      <c r="D17" s="187">
        <f>1-C17</f>
        <v>0.19999999999999996</v>
      </c>
      <c r="E17" s="149">
        <v>17578.600000000006</v>
      </c>
      <c r="F17" s="150">
        <v>5600</v>
      </c>
      <c r="G17" s="151">
        <v>5600</v>
      </c>
      <c r="H17" s="151">
        <f>G17/D17</f>
        <v>28000.000000000007</v>
      </c>
      <c r="I17" s="152">
        <v>11978.600000000006</v>
      </c>
    </row>
    <row r="18" spans="1:11" x14ac:dyDescent="0.25">
      <c r="A18" s="191"/>
      <c r="B18" s="240" t="s">
        <v>1391</v>
      </c>
      <c r="C18" s="189">
        <v>0.6</v>
      </c>
      <c r="D18" s="189">
        <v>0.4</v>
      </c>
      <c r="E18" s="190">
        <v>5000</v>
      </c>
      <c r="F18" s="369">
        <v>9582.23</v>
      </c>
      <c r="G18" s="369">
        <v>5000</v>
      </c>
      <c r="H18" s="369">
        <f>G18/D18</f>
        <v>12500</v>
      </c>
      <c r="I18" s="369">
        <v>0</v>
      </c>
      <c r="J18" s="241"/>
      <c r="K18" s="241"/>
    </row>
    <row r="19" spans="1:11" x14ac:dyDescent="0.25">
      <c r="A19" s="132" t="s">
        <v>380</v>
      </c>
      <c r="B19" s="185" t="str">
        <f>A19&amp;" School District"</f>
        <v>Argyle School District</v>
      </c>
      <c r="C19" s="135">
        <v>0.6</v>
      </c>
      <c r="D19" s="187">
        <f>1-C19</f>
        <v>0.4</v>
      </c>
      <c r="E19" s="149">
        <v>0</v>
      </c>
      <c r="F19" s="150">
        <v>13800</v>
      </c>
      <c r="G19" s="151">
        <v>0</v>
      </c>
      <c r="H19" s="151">
        <f>G19/D19</f>
        <v>0</v>
      </c>
      <c r="I19" s="152">
        <v>0</v>
      </c>
    </row>
    <row r="20" spans="1:11" x14ac:dyDescent="0.25">
      <c r="A20" s="191" t="s">
        <v>381</v>
      </c>
      <c r="B20" s="240" t="str">
        <f>A20&amp;" School District"</f>
        <v>Ashland School District</v>
      </c>
      <c r="C20" s="189">
        <v>0.8</v>
      </c>
      <c r="D20" s="189">
        <f>1-C20</f>
        <v>0.19999999999999996</v>
      </c>
      <c r="E20" s="190">
        <v>24686.800000000003</v>
      </c>
      <c r="F20" s="369">
        <v>0</v>
      </c>
      <c r="G20" s="369">
        <v>0</v>
      </c>
      <c r="H20" s="369">
        <f>G20/D20</f>
        <v>0</v>
      </c>
      <c r="I20" s="369">
        <v>24686.800000000003</v>
      </c>
      <c r="J20" s="241"/>
      <c r="K20" s="241"/>
    </row>
    <row r="21" spans="1:11" x14ac:dyDescent="0.25">
      <c r="A21" s="132"/>
      <c r="B21" s="185" t="s">
        <v>1581</v>
      </c>
      <c r="C21" s="135">
        <v>0.6</v>
      </c>
      <c r="D21" s="187">
        <v>0.4</v>
      </c>
      <c r="E21" s="149">
        <v>5000</v>
      </c>
      <c r="F21" s="150" t="s">
        <v>1342</v>
      </c>
      <c r="G21" s="151" t="s">
        <v>1342</v>
      </c>
      <c r="H21" s="151" t="s">
        <v>1342</v>
      </c>
      <c r="I21" s="152" t="s">
        <v>1342</v>
      </c>
    </row>
    <row r="22" spans="1:11" x14ac:dyDescent="0.25">
      <c r="A22" s="191" t="s">
        <v>382</v>
      </c>
      <c r="B22" s="240" t="str">
        <f>A22&amp;" School District"</f>
        <v>Athens School District</v>
      </c>
      <c r="C22" s="189">
        <v>0.6</v>
      </c>
      <c r="D22" s="189">
        <f>1-C22</f>
        <v>0.4</v>
      </c>
      <c r="E22" s="190">
        <v>2452.7999999999993</v>
      </c>
      <c r="F22" s="369">
        <v>3000</v>
      </c>
      <c r="G22" s="369">
        <v>2452.7999999999993</v>
      </c>
      <c r="H22" s="369">
        <f>G22/D22</f>
        <v>6131.9999999999982</v>
      </c>
      <c r="I22" s="369">
        <v>0</v>
      </c>
      <c r="J22" s="241"/>
      <c r="K22" s="241"/>
    </row>
    <row r="23" spans="1:11" x14ac:dyDescent="0.25">
      <c r="A23" s="132" t="s">
        <v>383</v>
      </c>
      <c r="B23" s="185" t="str">
        <f>A23&amp;" School District"</f>
        <v>Auburndale School District</v>
      </c>
      <c r="C23" s="135">
        <v>0.7</v>
      </c>
      <c r="D23" s="187">
        <f>1-C23</f>
        <v>0.30000000000000004</v>
      </c>
      <c r="E23" s="149">
        <v>0</v>
      </c>
      <c r="F23" s="150">
        <v>13300</v>
      </c>
      <c r="G23" s="151">
        <v>0</v>
      </c>
      <c r="H23" s="151">
        <f>G23/D23</f>
        <v>0</v>
      </c>
      <c r="I23" s="152">
        <v>0</v>
      </c>
    </row>
    <row r="24" spans="1:11" x14ac:dyDescent="0.25">
      <c r="A24" s="191"/>
      <c r="B24" s="240" t="s">
        <v>1392</v>
      </c>
      <c r="C24" s="189">
        <v>0.7</v>
      </c>
      <c r="D24" s="189">
        <v>0.30000000000000004</v>
      </c>
      <c r="E24" s="190">
        <v>7500</v>
      </c>
      <c r="F24" s="369" t="s">
        <v>1342</v>
      </c>
      <c r="G24" s="369" t="s">
        <v>1342</v>
      </c>
      <c r="H24" s="369" t="s">
        <v>1342</v>
      </c>
      <c r="I24" s="369" t="s">
        <v>1342</v>
      </c>
      <c r="J24" s="241"/>
      <c r="K24" s="241"/>
    </row>
    <row r="25" spans="1:11" x14ac:dyDescent="0.25">
      <c r="A25" s="132" t="s">
        <v>384</v>
      </c>
      <c r="B25" s="185" t="str">
        <f>A25&amp;" School District"</f>
        <v>Augusta School District</v>
      </c>
      <c r="C25" s="135">
        <v>0.7</v>
      </c>
      <c r="D25" s="187">
        <f>1-C25</f>
        <v>0.30000000000000004</v>
      </c>
      <c r="E25" s="149">
        <v>0</v>
      </c>
      <c r="F25" s="150">
        <v>7000</v>
      </c>
      <c r="G25" s="151">
        <v>0</v>
      </c>
      <c r="H25" s="151">
        <f>G25/D25</f>
        <v>0</v>
      </c>
      <c r="I25" s="152">
        <v>0</v>
      </c>
    </row>
    <row r="26" spans="1:11" x14ac:dyDescent="0.25">
      <c r="A26" s="191"/>
      <c r="B26" s="240" t="s">
        <v>1393</v>
      </c>
      <c r="C26" s="189">
        <v>0.8</v>
      </c>
      <c r="D26" s="189">
        <v>0.19999999999999996</v>
      </c>
      <c r="E26" s="190">
        <v>5000</v>
      </c>
      <c r="F26" s="369" t="s">
        <v>1342</v>
      </c>
      <c r="G26" s="369" t="s">
        <v>1342</v>
      </c>
      <c r="H26" s="369" t="s">
        <v>1342</v>
      </c>
      <c r="I26" s="369" t="s">
        <v>1342</v>
      </c>
      <c r="J26" s="241"/>
      <c r="K26" s="241"/>
    </row>
    <row r="27" spans="1:11" x14ac:dyDescent="0.25">
      <c r="A27" s="132"/>
      <c r="B27" s="185" t="s">
        <v>1366</v>
      </c>
      <c r="C27" s="135">
        <v>0.6</v>
      </c>
      <c r="D27" s="187">
        <v>0.4</v>
      </c>
      <c r="E27" s="149">
        <v>5000</v>
      </c>
      <c r="F27" s="150">
        <v>9582.23</v>
      </c>
      <c r="G27" s="151">
        <v>5000</v>
      </c>
      <c r="H27" s="151">
        <f t="shared" ref="H27:H46" si="1">G27/D27</f>
        <v>12500</v>
      </c>
      <c r="I27" s="152">
        <v>0</v>
      </c>
    </row>
    <row r="28" spans="1:11" x14ac:dyDescent="0.25">
      <c r="A28" s="191" t="s">
        <v>385</v>
      </c>
      <c r="B28" s="240" t="str">
        <f>A28&amp;" School District"</f>
        <v>Baldwin-Woodville Area School District</v>
      </c>
      <c r="C28" s="189">
        <v>0.6</v>
      </c>
      <c r="D28" s="189">
        <f>1-C28</f>
        <v>0.4</v>
      </c>
      <c r="E28" s="190">
        <v>0</v>
      </c>
      <c r="F28" s="369">
        <v>80400</v>
      </c>
      <c r="G28" s="369">
        <v>0</v>
      </c>
      <c r="H28" s="369">
        <f t="shared" si="1"/>
        <v>0</v>
      </c>
      <c r="I28" s="369">
        <v>0</v>
      </c>
      <c r="J28" s="241"/>
      <c r="K28" s="241"/>
    </row>
    <row r="29" spans="1:11" x14ac:dyDescent="0.25">
      <c r="A29" s="132"/>
      <c r="B29" s="185" t="s">
        <v>1394</v>
      </c>
      <c r="C29" s="135">
        <v>0.8</v>
      </c>
      <c r="D29" s="187">
        <v>0.19999999999999996</v>
      </c>
      <c r="E29" s="149">
        <v>7500</v>
      </c>
      <c r="F29" s="150">
        <v>9582.23</v>
      </c>
      <c r="G29" s="151">
        <v>7500</v>
      </c>
      <c r="H29" s="151">
        <f t="shared" si="1"/>
        <v>37500.000000000007</v>
      </c>
      <c r="I29" s="152">
        <v>0</v>
      </c>
    </row>
    <row r="30" spans="1:11" x14ac:dyDescent="0.25">
      <c r="A30" s="191" t="s">
        <v>386</v>
      </c>
      <c r="B30" s="240" t="str">
        <f>A30&amp;" School District"</f>
        <v>Bangor School District</v>
      </c>
      <c r="C30" s="189">
        <v>0.7</v>
      </c>
      <c r="D30" s="189">
        <f>1-C30</f>
        <v>0.30000000000000004</v>
      </c>
      <c r="E30" s="190">
        <v>1174.5999999999985</v>
      </c>
      <c r="F30" s="369">
        <v>14000</v>
      </c>
      <c r="G30" s="369">
        <v>1174.5999999999985</v>
      </c>
      <c r="H30" s="369">
        <f t="shared" si="1"/>
        <v>3915.333333333328</v>
      </c>
      <c r="I30" s="369">
        <v>0</v>
      </c>
      <c r="J30" s="241"/>
      <c r="K30" s="241"/>
    </row>
    <row r="31" spans="1:11" x14ac:dyDescent="0.25">
      <c r="A31" s="132"/>
      <c r="B31" s="185" t="s">
        <v>1395</v>
      </c>
      <c r="C31" s="135">
        <v>0.5</v>
      </c>
      <c r="D31" s="187">
        <v>0.5</v>
      </c>
      <c r="E31" s="149">
        <v>7500</v>
      </c>
      <c r="F31" s="150">
        <v>9582.23</v>
      </c>
      <c r="G31" s="151">
        <v>7500</v>
      </c>
      <c r="H31" s="151">
        <f t="shared" si="1"/>
        <v>15000</v>
      </c>
      <c r="I31" s="152">
        <v>0</v>
      </c>
    </row>
    <row r="32" spans="1:11" x14ac:dyDescent="0.25">
      <c r="A32" s="191" t="s">
        <v>387</v>
      </c>
      <c r="B32" s="240" t="str">
        <f>A32&amp;" School District"</f>
        <v>Barneveld School District</v>
      </c>
      <c r="C32" s="189">
        <v>0.5</v>
      </c>
      <c r="D32" s="189">
        <f>1-C32</f>
        <v>0.5</v>
      </c>
      <c r="E32" s="190">
        <v>0</v>
      </c>
      <c r="F32" s="369">
        <v>0</v>
      </c>
      <c r="G32" s="369">
        <v>0</v>
      </c>
      <c r="H32" s="369">
        <f t="shared" si="1"/>
        <v>0</v>
      </c>
      <c r="I32" s="369">
        <v>0</v>
      </c>
      <c r="J32" s="241"/>
      <c r="K32" s="241"/>
    </row>
    <row r="33" spans="1:11" x14ac:dyDescent="0.25">
      <c r="A33" s="132" t="s">
        <v>388</v>
      </c>
      <c r="B33" s="185" t="str">
        <f>A33&amp;" School District"</f>
        <v>Barron Area School District</v>
      </c>
      <c r="C33" s="135">
        <v>0.8</v>
      </c>
      <c r="D33" s="187">
        <f>1-C33</f>
        <v>0.19999999999999996</v>
      </c>
      <c r="E33" s="149">
        <v>27826.400000000005</v>
      </c>
      <c r="F33" s="150">
        <v>16800</v>
      </c>
      <c r="G33" s="151">
        <v>16800</v>
      </c>
      <c r="H33" s="151">
        <f t="shared" si="1"/>
        <v>84000.000000000015</v>
      </c>
      <c r="I33" s="152">
        <v>11026.400000000005</v>
      </c>
    </row>
    <row r="34" spans="1:11" x14ac:dyDescent="0.25">
      <c r="A34" s="191"/>
      <c r="B34" s="240" t="s">
        <v>1396</v>
      </c>
      <c r="C34" s="189">
        <v>0.85</v>
      </c>
      <c r="D34" s="189">
        <v>0.15000000000000002</v>
      </c>
      <c r="E34" s="190">
        <v>7500</v>
      </c>
      <c r="F34" s="369">
        <v>9582.23</v>
      </c>
      <c r="G34" s="369">
        <v>7500</v>
      </c>
      <c r="H34" s="369">
        <f t="shared" si="1"/>
        <v>49999.999999999993</v>
      </c>
      <c r="I34" s="369">
        <v>0</v>
      </c>
      <c r="J34" s="241"/>
      <c r="K34" s="241"/>
    </row>
    <row r="35" spans="1:11" x14ac:dyDescent="0.25">
      <c r="A35" s="132" t="s">
        <v>389</v>
      </c>
      <c r="B35" s="185" t="str">
        <f>A35&amp;" School District"</f>
        <v>Bayfield School District</v>
      </c>
      <c r="C35" s="135">
        <v>0.85</v>
      </c>
      <c r="D35" s="187">
        <f>1-C35</f>
        <v>0.15000000000000002</v>
      </c>
      <c r="E35" s="149">
        <v>30000</v>
      </c>
      <c r="F35" s="150">
        <v>45900</v>
      </c>
      <c r="G35" s="151">
        <v>30000</v>
      </c>
      <c r="H35" s="151">
        <f t="shared" si="1"/>
        <v>199999.99999999997</v>
      </c>
      <c r="I35" s="152">
        <v>0</v>
      </c>
    </row>
    <row r="36" spans="1:11" x14ac:dyDescent="0.25">
      <c r="A36" s="191" t="s">
        <v>390</v>
      </c>
      <c r="B36" s="240" t="str">
        <f>A36&amp;" School District"</f>
        <v>Beecher-Dunbar-Pembine School District</v>
      </c>
      <c r="C36" s="189">
        <v>0.8</v>
      </c>
      <c r="D36" s="189">
        <f>1-C36</f>
        <v>0.19999999999999996</v>
      </c>
      <c r="E36" s="190">
        <v>166.00000000000364</v>
      </c>
      <c r="F36" s="369">
        <v>2720</v>
      </c>
      <c r="G36" s="369">
        <v>166.00000000000364</v>
      </c>
      <c r="H36" s="369">
        <f t="shared" si="1"/>
        <v>830.00000000001842</v>
      </c>
      <c r="I36" s="369">
        <v>0</v>
      </c>
      <c r="J36" s="241"/>
      <c r="K36" s="241"/>
    </row>
    <row r="37" spans="1:11" x14ac:dyDescent="0.25">
      <c r="A37" s="132"/>
      <c r="B37" s="185" t="s">
        <v>1397</v>
      </c>
      <c r="C37" s="135">
        <v>0.6</v>
      </c>
      <c r="D37" s="187">
        <v>0.4</v>
      </c>
      <c r="E37" s="149">
        <v>9152</v>
      </c>
      <c r="F37" s="150">
        <v>11958.62</v>
      </c>
      <c r="G37" s="151">
        <v>9152</v>
      </c>
      <c r="H37" s="151">
        <f t="shared" si="1"/>
        <v>22880</v>
      </c>
      <c r="I37" s="152">
        <v>0</v>
      </c>
    </row>
    <row r="38" spans="1:11" x14ac:dyDescent="0.25">
      <c r="A38" s="191"/>
      <c r="B38" s="240" t="s">
        <v>1398</v>
      </c>
      <c r="C38" s="189">
        <v>0.6</v>
      </c>
      <c r="D38" s="189">
        <v>0.4</v>
      </c>
      <c r="E38" s="190">
        <v>7500</v>
      </c>
      <c r="F38" s="369">
        <v>11019.56</v>
      </c>
      <c r="G38" s="369">
        <v>7500</v>
      </c>
      <c r="H38" s="369">
        <f t="shared" si="1"/>
        <v>18750</v>
      </c>
      <c r="I38" s="369">
        <v>0</v>
      </c>
      <c r="J38" s="241"/>
      <c r="K38" s="241"/>
    </row>
    <row r="39" spans="1:11" x14ac:dyDescent="0.25">
      <c r="A39" s="132" t="s">
        <v>391</v>
      </c>
      <c r="B39" s="185" t="str">
        <f>A39&amp;" School District"</f>
        <v>Belleville School District</v>
      </c>
      <c r="C39" s="135">
        <v>0.6</v>
      </c>
      <c r="D39" s="187">
        <f>1-C39</f>
        <v>0.4</v>
      </c>
      <c r="E39" s="149">
        <v>6480</v>
      </c>
      <c r="F39" s="150">
        <v>74400</v>
      </c>
      <c r="G39" s="151">
        <v>6480</v>
      </c>
      <c r="H39" s="151">
        <f t="shared" si="1"/>
        <v>16200</v>
      </c>
      <c r="I39" s="152">
        <v>0</v>
      </c>
    </row>
    <row r="40" spans="1:11" x14ac:dyDescent="0.25">
      <c r="A40" s="191" t="s">
        <v>392</v>
      </c>
      <c r="B40" s="240" t="str">
        <f>A40&amp;" School District"</f>
        <v>Belmont Community School District</v>
      </c>
      <c r="C40" s="189">
        <v>0.6</v>
      </c>
      <c r="D40" s="189">
        <f>1-C40</f>
        <v>0.4</v>
      </c>
      <c r="E40" s="190">
        <v>25120.799999999999</v>
      </c>
      <c r="F40" s="369">
        <v>2640</v>
      </c>
      <c r="G40" s="369">
        <v>2640</v>
      </c>
      <c r="H40" s="369">
        <f t="shared" si="1"/>
        <v>6600</v>
      </c>
      <c r="I40" s="369">
        <v>22480.799999999999</v>
      </c>
      <c r="J40" s="241"/>
      <c r="K40" s="241"/>
    </row>
    <row r="41" spans="1:11" x14ac:dyDescent="0.25">
      <c r="A41" s="132"/>
      <c r="B41" s="185" t="s">
        <v>1399</v>
      </c>
      <c r="C41" s="135">
        <v>0.85</v>
      </c>
      <c r="D41" s="187">
        <v>0.15000000000000002</v>
      </c>
      <c r="E41" s="149">
        <v>7500</v>
      </c>
      <c r="F41" s="150">
        <v>9582.23</v>
      </c>
      <c r="G41" s="151">
        <v>7500</v>
      </c>
      <c r="H41" s="151">
        <f t="shared" si="1"/>
        <v>49999.999999999993</v>
      </c>
      <c r="I41" s="152">
        <v>0</v>
      </c>
    </row>
    <row r="42" spans="1:11" x14ac:dyDescent="0.25">
      <c r="A42" s="191"/>
      <c r="B42" s="240" t="s">
        <v>1400</v>
      </c>
      <c r="C42" s="189">
        <v>0.6</v>
      </c>
      <c r="D42" s="189">
        <v>0.4</v>
      </c>
      <c r="E42" s="190">
        <v>5000</v>
      </c>
      <c r="F42" s="369">
        <v>9582.23</v>
      </c>
      <c r="G42" s="369">
        <v>5000</v>
      </c>
      <c r="H42" s="369">
        <f t="shared" si="1"/>
        <v>12500</v>
      </c>
      <c r="I42" s="369">
        <v>0</v>
      </c>
      <c r="J42" s="241"/>
      <c r="K42" s="241"/>
    </row>
    <row r="43" spans="1:11" x14ac:dyDescent="0.25">
      <c r="A43" s="132" t="s">
        <v>393</v>
      </c>
      <c r="B43" s="185" t="str">
        <f>A43&amp;" School District"</f>
        <v>Benton School District</v>
      </c>
      <c r="C43" s="135">
        <v>0.6</v>
      </c>
      <c r="D43" s="187">
        <f>1-C43</f>
        <v>0.4</v>
      </c>
      <c r="E43" s="149">
        <v>24419.200000000001</v>
      </c>
      <c r="F43" s="150">
        <v>7800</v>
      </c>
      <c r="G43" s="151">
        <v>7800</v>
      </c>
      <c r="H43" s="151">
        <f t="shared" si="1"/>
        <v>19500</v>
      </c>
      <c r="I43" s="152">
        <v>16619.2</v>
      </c>
    </row>
    <row r="44" spans="1:11" x14ac:dyDescent="0.25">
      <c r="A44" s="191" t="s">
        <v>394</v>
      </c>
      <c r="B44" s="240" t="str">
        <f>A44&amp;" School District"</f>
        <v>Berlin Area School District</v>
      </c>
      <c r="C44" s="189">
        <v>0.7</v>
      </c>
      <c r="D44" s="189">
        <f>1-C44</f>
        <v>0.30000000000000004</v>
      </c>
      <c r="E44" s="190">
        <v>41223</v>
      </c>
      <c r="F44" s="369">
        <v>69300</v>
      </c>
      <c r="G44" s="369">
        <v>41223</v>
      </c>
      <c r="H44" s="369">
        <f t="shared" si="1"/>
        <v>137409.99999999997</v>
      </c>
      <c r="I44" s="369">
        <v>0</v>
      </c>
      <c r="J44" s="241"/>
      <c r="K44" s="241"/>
    </row>
    <row r="45" spans="1:11" x14ac:dyDescent="0.25">
      <c r="A45" s="132" t="s">
        <v>395</v>
      </c>
      <c r="B45" s="185" t="str">
        <f>A45&amp;" School District"</f>
        <v>Big Foot UHS School District</v>
      </c>
      <c r="C45" s="135">
        <v>0.7</v>
      </c>
      <c r="D45" s="187">
        <f>1-C45</f>
        <v>0.30000000000000004</v>
      </c>
      <c r="E45" s="149">
        <v>6138.8999999999978</v>
      </c>
      <c r="F45" s="150">
        <v>16800</v>
      </c>
      <c r="G45" s="151">
        <v>6138.8999999999978</v>
      </c>
      <c r="H45" s="151">
        <f t="shared" si="1"/>
        <v>20462.999999999989</v>
      </c>
      <c r="I45" s="152">
        <v>0</v>
      </c>
    </row>
    <row r="46" spans="1:11" x14ac:dyDescent="0.25">
      <c r="A46" s="191" t="s">
        <v>396</v>
      </c>
      <c r="B46" s="240" t="str">
        <f>A46&amp;" School District"</f>
        <v>Birchwood School District</v>
      </c>
      <c r="C46" s="189">
        <v>0.8</v>
      </c>
      <c r="D46" s="189">
        <f>1-C46</f>
        <v>0.19999999999999996</v>
      </c>
      <c r="E46" s="190">
        <v>0</v>
      </c>
      <c r="F46" s="369">
        <v>12800</v>
      </c>
      <c r="G46" s="369">
        <v>0</v>
      </c>
      <c r="H46" s="369">
        <f t="shared" si="1"/>
        <v>0</v>
      </c>
      <c r="I46" s="369">
        <v>0</v>
      </c>
      <c r="J46" s="241"/>
      <c r="K46" s="241"/>
    </row>
    <row r="47" spans="1:11" x14ac:dyDescent="0.25">
      <c r="A47" s="132"/>
      <c r="B47" s="185" t="s">
        <v>1367</v>
      </c>
      <c r="C47" s="135">
        <v>0.7</v>
      </c>
      <c r="D47" s="187">
        <v>0.30000000000000004</v>
      </c>
      <c r="E47" s="149">
        <v>5000</v>
      </c>
      <c r="F47" s="150" t="s">
        <v>1342</v>
      </c>
      <c r="G47" s="151" t="s">
        <v>1342</v>
      </c>
      <c r="H47" s="151" t="s">
        <v>1342</v>
      </c>
      <c r="I47" s="152" t="s">
        <v>1342</v>
      </c>
    </row>
    <row r="48" spans="1:11" x14ac:dyDescent="0.25">
      <c r="A48" s="191"/>
      <c r="B48" s="240" t="s">
        <v>1401</v>
      </c>
      <c r="C48" s="189">
        <v>0.6</v>
      </c>
      <c r="D48" s="189">
        <v>0.4</v>
      </c>
      <c r="E48" s="190">
        <v>10000</v>
      </c>
      <c r="F48" s="369">
        <v>13534.89</v>
      </c>
      <c r="G48" s="369">
        <v>10000</v>
      </c>
      <c r="H48" s="369">
        <f t="shared" ref="H48:H62" si="2">G48/D48</f>
        <v>25000</v>
      </c>
      <c r="I48" s="369">
        <v>0</v>
      </c>
      <c r="J48" s="241"/>
      <c r="K48" s="241"/>
    </row>
    <row r="49" spans="1:11" x14ac:dyDescent="0.25">
      <c r="A49" s="132" t="s">
        <v>397</v>
      </c>
      <c r="B49" s="185" t="str">
        <f>A49&amp;" School District"</f>
        <v>Black Hawk School District</v>
      </c>
      <c r="C49" s="135">
        <v>0.7</v>
      </c>
      <c r="D49" s="187">
        <f>1-C49</f>
        <v>0.30000000000000004</v>
      </c>
      <c r="E49" s="149">
        <v>11992.199999999997</v>
      </c>
      <c r="F49" s="150">
        <v>0</v>
      </c>
      <c r="G49" s="151">
        <v>0</v>
      </c>
      <c r="H49" s="151">
        <f t="shared" si="2"/>
        <v>0</v>
      </c>
      <c r="I49" s="152">
        <v>11992.199999999997</v>
      </c>
    </row>
    <row r="50" spans="1:11" x14ac:dyDescent="0.25">
      <c r="A50" s="191" t="s">
        <v>398</v>
      </c>
      <c r="B50" s="240" t="str">
        <f>A50&amp;" School District"</f>
        <v>Black River Falls School District</v>
      </c>
      <c r="C50" s="189">
        <v>0.7</v>
      </c>
      <c r="D50" s="189">
        <f>1-C50</f>
        <v>0.30000000000000004</v>
      </c>
      <c r="E50" s="190">
        <v>2727.2999999999956</v>
      </c>
      <c r="F50" s="369">
        <v>45500</v>
      </c>
      <c r="G50" s="369">
        <v>2727.2999999999956</v>
      </c>
      <c r="H50" s="369">
        <f t="shared" si="2"/>
        <v>9090.9999999999836</v>
      </c>
      <c r="I50" s="369">
        <v>0</v>
      </c>
      <c r="J50" s="241"/>
      <c r="K50" s="241"/>
    </row>
    <row r="51" spans="1:11" x14ac:dyDescent="0.25">
      <c r="A51" s="132"/>
      <c r="B51" s="185" t="s">
        <v>1402</v>
      </c>
      <c r="C51" s="135">
        <v>0.7</v>
      </c>
      <c r="D51" s="187">
        <v>0.30000000000000004</v>
      </c>
      <c r="E51" s="149">
        <v>7198</v>
      </c>
      <c r="F51" s="150">
        <v>9582.23</v>
      </c>
      <c r="G51" s="151">
        <v>7198</v>
      </c>
      <c r="H51" s="151">
        <f t="shared" si="2"/>
        <v>23993.333333333328</v>
      </c>
      <c r="I51" s="152">
        <v>0</v>
      </c>
    </row>
    <row r="52" spans="1:11" x14ac:dyDescent="0.25">
      <c r="A52" s="191" t="s">
        <v>399</v>
      </c>
      <c r="B52" s="240" t="str">
        <f>A52&amp;" School District"</f>
        <v>Blair-Taylor School District</v>
      </c>
      <c r="C52" s="189">
        <v>0.7</v>
      </c>
      <c r="D52" s="189">
        <f>1-C52</f>
        <v>0.30000000000000004</v>
      </c>
      <c r="E52" s="190">
        <v>6415.8999999999978</v>
      </c>
      <c r="F52" s="369">
        <v>22400</v>
      </c>
      <c r="G52" s="369">
        <v>6415.8999999999978</v>
      </c>
      <c r="H52" s="369">
        <f t="shared" si="2"/>
        <v>21386.333333333321</v>
      </c>
      <c r="I52" s="369">
        <v>0</v>
      </c>
      <c r="J52" s="241"/>
      <c r="K52" s="241"/>
    </row>
    <row r="53" spans="1:11" x14ac:dyDescent="0.25">
      <c r="A53" s="132"/>
      <c r="B53" s="185" t="s">
        <v>1403</v>
      </c>
      <c r="C53" s="135">
        <v>0.6</v>
      </c>
      <c r="D53" s="187">
        <v>0.4</v>
      </c>
      <c r="E53" s="149">
        <v>5000</v>
      </c>
      <c r="F53" s="150">
        <v>9582.23</v>
      </c>
      <c r="G53" s="151">
        <v>5000</v>
      </c>
      <c r="H53" s="151">
        <f t="shared" si="2"/>
        <v>12500</v>
      </c>
      <c r="I53" s="152">
        <v>0</v>
      </c>
    </row>
    <row r="54" spans="1:11" x14ac:dyDescent="0.25">
      <c r="A54" s="191" t="s">
        <v>400</v>
      </c>
      <c r="B54" s="240" t="str">
        <f>A54&amp;" School District"</f>
        <v>Bloomer School District</v>
      </c>
      <c r="C54" s="189">
        <v>0.6</v>
      </c>
      <c r="D54" s="189">
        <f>1-C54</f>
        <v>0.4</v>
      </c>
      <c r="E54" s="190">
        <v>760.39999999999418</v>
      </c>
      <c r="F54" s="369">
        <v>0</v>
      </c>
      <c r="G54" s="369">
        <v>0</v>
      </c>
      <c r="H54" s="369">
        <f t="shared" si="2"/>
        <v>0</v>
      </c>
      <c r="I54" s="369">
        <v>760.39999999999418</v>
      </c>
      <c r="J54" s="241"/>
      <c r="K54" s="241"/>
    </row>
    <row r="55" spans="1:11" x14ac:dyDescent="0.25">
      <c r="A55" s="132"/>
      <c r="B55" s="185" t="s">
        <v>1404</v>
      </c>
      <c r="C55" s="135">
        <v>0.7</v>
      </c>
      <c r="D55" s="187">
        <v>0.30000000000000004</v>
      </c>
      <c r="E55" s="149">
        <v>5000</v>
      </c>
      <c r="F55" s="150">
        <v>9582.23</v>
      </c>
      <c r="G55" s="151">
        <v>5000</v>
      </c>
      <c r="H55" s="151">
        <f t="shared" si="2"/>
        <v>16666.666666666664</v>
      </c>
      <c r="I55" s="152">
        <v>0</v>
      </c>
    </row>
    <row r="56" spans="1:11" x14ac:dyDescent="0.25">
      <c r="A56" s="191"/>
      <c r="B56" s="240" t="s">
        <v>1353</v>
      </c>
      <c r="C56" s="189">
        <v>0.6</v>
      </c>
      <c r="D56" s="189">
        <v>0.4</v>
      </c>
      <c r="E56" s="190">
        <v>5000</v>
      </c>
      <c r="F56" s="369">
        <v>9582.23</v>
      </c>
      <c r="G56" s="369">
        <v>5000</v>
      </c>
      <c r="H56" s="369">
        <f t="shared" si="2"/>
        <v>12500</v>
      </c>
      <c r="I56" s="369">
        <v>0</v>
      </c>
      <c r="J56" s="241"/>
      <c r="K56" s="241"/>
    </row>
    <row r="57" spans="1:11" x14ac:dyDescent="0.25">
      <c r="A57" s="132" t="s">
        <v>401</v>
      </c>
      <c r="B57" s="185" t="str">
        <f>A57&amp;" School District"</f>
        <v>Bonduel School District</v>
      </c>
      <c r="C57" s="135">
        <v>0.6</v>
      </c>
      <c r="D57" s="187">
        <f>1-C57</f>
        <v>0.4</v>
      </c>
      <c r="E57" s="149">
        <v>0.39999999999417923</v>
      </c>
      <c r="F57" s="150">
        <v>0</v>
      </c>
      <c r="G57" s="151">
        <v>0</v>
      </c>
      <c r="H57" s="151">
        <f t="shared" si="2"/>
        <v>0</v>
      </c>
      <c r="I57" s="152">
        <v>0.39999999999417923</v>
      </c>
    </row>
    <row r="58" spans="1:11" x14ac:dyDescent="0.25">
      <c r="A58" s="191" t="s">
        <v>402</v>
      </c>
      <c r="B58" s="240" t="str">
        <f>A58&amp;" School District"</f>
        <v>Boscobel School District</v>
      </c>
      <c r="C58" s="189">
        <v>0.8</v>
      </c>
      <c r="D58" s="189">
        <f>1-C58</f>
        <v>0.19999999999999996</v>
      </c>
      <c r="E58" s="190">
        <v>710</v>
      </c>
      <c r="F58" s="369">
        <v>8800</v>
      </c>
      <c r="G58" s="369">
        <v>710</v>
      </c>
      <c r="H58" s="369">
        <f t="shared" si="2"/>
        <v>3550.0000000000009</v>
      </c>
      <c r="I58" s="369">
        <v>0</v>
      </c>
      <c r="J58" s="241"/>
      <c r="K58" s="241"/>
    </row>
    <row r="59" spans="1:11" x14ac:dyDescent="0.25">
      <c r="A59" s="132"/>
      <c r="B59" s="185" t="s">
        <v>1405</v>
      </c>
      <c r="C59" s="135">
        <v>0.7</v>
      </c>
      <c r="D59" s="187">
        <v>0.30000000000000004</v>
      </c>
      <c r="E59" s="149">
        <v>5000</v>
      </c>
      <c r="F59" s="150">
        <v>9582.23</v>
      </c>
      <c r="G59" s="151">
        <v>5000</v>
      </c>
      <c r="H59" s="151">
        <f t="shared" si="2"/>
        <v>16666.666666666664</v>
      </c>
      <c r="I59" s="152">
        <v>0</v>
      </c>
    </row>
    <row r="60" spans="1:11" x14ac:dyDescent="0.25">
      <c r="A60" s="191" t="s">
        <v>403</v>
      </c>
      <c r="B60" s="240" t="str">
        <f>A60&amp;" School District"</f>
        <v>Bowler School District</v>
      </c>
      <c r="C60" s="189">
        <v>0.7</v>
      </c>
      <c r="D60" s="189">
        <f>1-C60</f>
        <v>0.30000000000000004</v>
      </c>
      <c r="E60" s="190">
        <v>0</v>
      </c>
      <c r="F60" s="369">
        <v>420</v>
      </c>
      <c r="G60" s="369">
        <v>0</v>
      </c>
      <c r="H60" s="369">
        <f t="shared" si="2"/>
        <v>0</v>
      </c>
      <c r="I60" s="369">
        <v>0</v>
      </c>
      <c r="J60" s="241"/>
      <c r="K60" s="241"/>
    </row>
    <row r="61" spans="1:11" x14ac:dyDescent="0.25">
      <c r="A61" s="132" t="s">
        <v>404</v>
      </c>
      <c r="B61" s="185" t="str">
        <f>A61&amp;" School District"</f>
        <v>Boyceville Community School District</v>
      </c>
      <c r="C61" s="135">
        <v>0.7</v>
      </c>
      <c r="D61" s="187">
        <f>1-C61</f>
        <v>0.30000000000000004</v>
      </c>
      <c r="E61" s="149">
        <v>16812</v>
      </c>
      <c r="F61" s="150">
        <v>3220</v>
      </c>
      <c r="G61" s="151">
        <v>3220</v>
      </c>
      <c r="H61" s="151">
        <f t="shared" si="2"/>
        <v>10733.333333333332</v>
      </c>
      <c r="I61" s="152">
        <v>13592</v>
      </c>
    </row>
    <row r="62" spans="1:11" x14ac:dyDescent="0.25">
      <c r="A62" s="191"/>
      <c r="B62" s="240" t="s">
        <v>1406</v>
      </c>
      <c r="C62" s="189">
        <v>0.7</v>
      </c>
      <c r="D62" s="189">
        <v>0.30000000000000004</v>
      </c>
      <c r="E62" s="190">
        <v>7500</v>
      </c>
      <c r="F62" s="369">
        <v>9582.23</v>
      </c>
      <c r="G62" s="369">
        <v>7500</v>
      </c>
      <c r="H62" s="369">
        <f t="shared" si="2"/>
        <v>24999.999999999996</v>
      </c>
      <c r="I62" s="369">
        <v>0</v>
      </c>
      <c r="J62" s="241"/>
      <c r="K62" s="241"/>
    </row>
    <row r="63" spans="1:11" x14ac:dyDescent="0.25">
      <c r="A63" s="132"/>
      <c r="B63" s="185" t="s">
        <v>1407</v>
      </c>
      <c r="C63" s="135">
        <v>0.5</v>
      </c>
      <c r="D63" s="187">
        <v>0.5</v>
      </c>
      <c r="E63" s="149">
        <v>7500</v>
      </c>
      <c r="F63" s="150" t="s">
        <v>1342</v>
      </c>
      <c r="G63" s="151" t="s">
        <v>1342</v>
      </c>
      <c r="H63" s="151" t="s">
        <v>1342</v>
      </c>
      <c r="I63" s="152" t="s">
        <v>1342</v>
      </c>
    </row>
    <row r="64" spans="1:11" x14ac:dyDescent="0.25">
      <c r="A64" s="191"/>
      <c r="B64" s="240" t="s">
        <v>1408</v>
      </c>
      <c r="C64" s="189">
        <v>0.6</v>
      </c>
      <c r="D64" s="189">
        <v>0.4</v>
      </c>
      <c r="E64" s="190">
        <v>7500</v>
      </c>
      <c r="F64" s="369">
        <v>9582.23</v>
      </c>
      <c r="G64" s="369">
        <v>7500</v>
      </c>
      <c r="H64" s="369">
        <f t="shared" ref="H64:H72" si="3">G64/D64</f>
        <v>18750</v>
      </c>
      <c r="I64" s="369">
        <v>0</v>
      </c>
      <c r="J64" s="241"/>
      <c r="K64" s="241"/>
    </row>
    <row r="65" spans="1:11" x14ac:dyDescent="0.25">
      <c r="A65" s="132"/>
      <c r="B65" s="185" t="s">
        <v>1409</v>
      </c>
      <c r="C65" s="135">
        <v>0.8</v>
      </c>
      <c r="D65" s="187">
        <v>0.19999999999999996</v>
      </c>
      <c r="E65" s="149">
        <v>7500</v>
      </c>
      <c r="F65" s="150">
        <v>9582.23</v>
      </c>
      <c r="G65" s="151">
        <v>7500</v>
      </c>
      <c r="H65" s="151">
        <f t="shared" si="3"/>
        <v>37500.000000000007</v>
      </c>
      <c r="I65" s="152">
        <v>0</v>
      </c>
    </row>
    <row r="66" spans="1:11" x14ac:dyDescent="0.25">
      <c r="A66" s="191" t="s">
        <v>405</v>
      </c>
      <c r="B66" s="240" t="str">
        <f>A66&amp;" School District"</f>
        <v>Brighton #1 School District</v>
      </c>
      <c r="C66" s="189">
        <v>0.6</v>
      </c>
      <c r="D66" s="189">
        <f>1-C66</f>
        <v>0.4</v>
      </c>
      <c r="E66" s="190">
        <v>30000</v>
      </c>
      <c r="F66" s="369">
        <v>6600</v>
      </c>
      <c r="G66" s="369">
        <v>6600</v>
      </c>
      <c r="H66" s="369">
        <f t="shared" si="3"/>
        <v>16500</v>
      </c>
      <c r="I66" s="369">
        <v>23400</v>
      </c>
      <c r="J66" s="241"/>
      <c r="K66" s="241"/>
    </row>
    <row r="67" spans="1:11" x14ac:dyDescent="0.25">
      <c r="A67" s="132" t="s">
        <v>406</v>
      </c>
      <c r="B67" s="185" t="str">
        <f>A67&amp;" School District"</f>
        <v>Brillion School District</v>
      </c>
      <c r="C67" s="135">
        <v>0.6</v>
      </c>
      <c r="D67" s="187">
        <f>1-C67</f>
        <v>0.4</v>
      </c>
      <c r="E67" s="149">
        <v>3766</v>
      </c>
      <c r="F67" s="150">
        <v>57600</v>
      </c>
      <c r="G67" s="151">
        <v>3766</v>
      </c>
      <c r="H67" s="151">
        <f t="shared" si="3"/>
        <v>9415</v>
      </c>
      <c r="I67" s="152">
        <v>0</v>
      </c>
    </row>
    <row r="68" spans="1:11" x14ac:dyDescent="0.25">
      <c r="A68" s="191" t="s">
        <v>407</v>
      </c>
      <c r="B68" s="240" t="str">
        <f>A68&amp;" School District"</f>
        <v>Brodhead School District</v>
      </c>
      <c r="C68" s="189">
        <v>0.7</v>
      </c>
      <c r="D68" s="189">
        <f>1-C68</f>
        <v>0.30000000000000004</v>
      </c>
      <c r="E68" s="190">
        <v>422.69999999999709</v>
      </c>
      <c r="F68" s="369">
        <v>7000</v>
      </c>
      <c r="G68" s="369">
        <v>422.69999999999709</v>
      </c>
      <c r="H68" s="369">
        <f t="shared" si="3"/>
        <v>1408.99999999999</v>
      </c>
      <c r="I68" s="369">
        <v>0</v>
      </c>
      <c r="J68" s="241"/>
      <c r="K68" s="241"/>
    </row>
    <row r="69" spans="1:11" x14ac:dyDescent="0.25">
      <c r="A69" s="132"/>
      <c r="B69" s="185" t="s">
        <v>1410</v>
      </c>
      <c r="C69" s="135">
        <v>0.6</v>
      </c>
      <c r="D69" s="187">
        <v>0.4</v>
      </c>
      <c r="E69" s="149">
        <v>7500</v>
      </c>
      <c r="F69" s="150">
        <v>9582.23</v>
      </c>
      <c r="G69" s="151">
        <v>7500</v>
      </c>
      <c r="H69" s="151">
        <f t="shared" si="3"/>
        <v>18750</v>
      </c>
      <c r="I69" s="152">
        <v>0</v>
      </c>
    </row>
    <row r="70" spans="1:11" x14ac:dyDescent="0.25">
      <c r="A70" s="191"/>
      <c r="B70" s="240" t="s">
        <v>1411</v>
      </c>
      <c r="C70" s="189">
        <v>0.8</v>
      </c>
      <c r="D70" s="189">
        <v>0.19999999999999996</v>
      </c>
      <c r="E70" s="190">
        <v>5000</v>
      </c>
      <c r="F70" s="369">
        <v>10801.56</v>
      </c>
      <c r="G70" s="369">
        <v>5000</v>
      </c>
      <c r="H70" s="369">
        <f t="shared" si="3"/>
        <v>25000.000000000007</v>
      </c>
      <c r="I70" s="369">
        <v>0</v>
      </c>
      <c r="J70" s="241"/>
      <c r="K70" s="241"/>
    </row>
    <row r="71" spans="1:11" x14ac:dyDescent="0.25">
      <c r="A71" s="132" t="s">
        <v>408</v>
      </c>
      <c r="B71" s="185" t="str">
        <f>A71&amp;" School District"</f>
        <v>Bruce School District</v>
      </c>
      <c r="C71" s="135">
        <v>0.85</v>
      </c>
      <c r="D71" s="187">
        <f>1-C71</f>
        <v>0.15000000000000002</v>
      </c>
      <c r="E71" s="149">
        <v>250</v>
      </c>
      <c r="F71" s="150">
        <v>1190</v>
      </c>
      <c r="G71" s="151">
        <v>250</v>
      </c>
      <c r="H71" s="151">
        <f t="shared" si="3"/>
        <v>1666.6666666666665</v>
      </c>
      <c r="I71" s="152">
        <v>0</v>
      </c>
    </row>
    <row r="72" spans="1:11" x14ac:dyDescent="0.25">
      <c r="A72" s="191" t="s">
        <v>409</v>
      </c>
      <c r="B72" s="240" t="str">
        <f>A72&amp;" School District"</f>
        <v>Butternut School District</v>
      </c>
      <c r="C72" s="189">
        <v>0.8</v>
      </c>
      <c r="D72" s="189">
        <f>1-C72</f>
        <v>0.19999999999999996</v>
      </c>
      <c r="E72" s="190">
        <v>493.80000000000291</v>
      </c>
      <c r="F72" s="369">
        <v>8000</v>
      </c>
      <c r="G72" s="369">
        <v>493.80000000000291</v>
      </c>
      <c r="H72" s="369">
        <f t="shared" si="3"/>
        <v>2469.000000000015</v>
      </c>
      <c r="I72" s="369">
        <v>0</v>
      </c>
      <c r="J72" s="241"/>
      <c r="K72" s="241"/>
    </row>
    <row r="73" spans="1:11" x14ac:dyDescent="0.25">
      <c r="A73" s="132"/>
      <c r="B73" s="185" t="s">
        <v>1412</v>
      </c>
      <c r="C73" s="135">
        <v>0.7</v>
      </c>
      <c r="D73" s="187">
        <v>0.30000000000000004</v>
      </c>
      <c r="E73" s="149">
        <v>7500</v>
      </c>
      <c r="F73" s="150" t="s">
        <v>1342</v>
      </c>
      <c r="G73" s="151" t="s">
        <v>1342</v>
      </c>
      <c r="H73" s="151" t="s">
        <v>1342</v>
      </c>
      <c r="I73" s="152" t="s">
        <v>1342</v>
      </c>
    </row>
    <row r="74" spans="1:11" x14ac:dyDescent="0.25">
      <c r="A74" s="191" t="s">
        <v>410</v>
      </c>
      <c r="B74" s="240" t="str">
        <f>A74&amp;" School District"</f>
        <v>Cadott Community School District</v>
      </c>
      <c r="C74" s="189">
        <v>0.7</v>
      </c>
      <c r="D74" s="189">
        <f>1-C74</f>
        <v>0.30000000000000004</v>
      </c>
      <c r="E74" s="190">
        <v>600</v>
      </c>
      <c r="F74" s="369">
        <v>0</v>
      </c>
      <c r="G74" s="369">
        <v>0</v>
      </c>
      <c r="H74" s="369">
        <f>G74/D74</f>
        <v>0</v>
      </c>
      <c r="I74" s="369">
        <v>600</v>
      </c>
      <c r="J74" s="241"/>
      <c r="K74" s="241"/>
    </row>
    <row r="75" spans="1:11" x14ac:dyDescent="0.25">
      <c r="A75" s="132"/>
      <c r="B75" s="185" t="s">
        <v>1413</v>
      </c>
      <c r="C75" s="135">
        <v>0.6</v>
      </c>
      <c r="D75" s="187">
        <v>0.4</v>
      </c>
      <c r="E75" s="149">
        <v>7500</v>
      </c>
      <c r="F75" s="150" t="s">
        <v>1342</v>
      </c>
      <c r="G75" s="151" t="s">
        <v>1342</v>
      </c>
      <c r="H75" s="151" t="s">
        <v>1342</v>
      </c>
      <c r="I75" s="152" t="s">
        <v>1342</v>
      </c>
    </row>
    <row r="76" spans="1:11" x14ac:dyDescent="0.25">
      <c r="A76" s="191" t="s">
        <v>411</v>
      </c>
      <c r="B76" s="240" t="str">
        <f>A76&amp;" School District"</f>
        <v>Cambria-Friesland School District</v>
      </c>
      <c r="C76" s="189">
        <v>0.7</v>
      </c>
      <c r="D76" s="189">
        <f>1-C76</f>
        <v>0.30000000000000004</v>
      </c>
      <c r="E76" s="190">
        <v>0</v>
      </c>
      <c r="F76" s="369">
        <v>10500</v>
      </c>
      <c r="G76" s="369">
        <v>0</v>
      </c>
      <c r="H76" s="369">
        <f>G76/D76</f>
        <v>0</v>
      </c>
      <c r="I76" s="369">
        <v>0</v>
      </c>
      <c r="J76" s="241"/>
      <c r="K76" s="241"/>
    </row>
    <row r="77" spans="1:11" x14ac:dyDescent="0.25">
      <c r="A77" s="132" t="s">
        <v>412</v>
      </c>
      <c r="B77" s="185" t="str">
        <f>A77&amp;" School District"</f>
        <v>Cambridge School District</v>
      </c>
      <c r="C77" s="135">
        <v>0.6</v>
      </c>
      <c r="D77" s="187">
        <f>1-C77</f>
        <v>0.4</v>
      </c>
      <c r="E77" s="149">
        <v>800</v>
      </c>
      <c r="F77" s="150">
        <v>60600</v>
      </c>
      <c r="G77" s="151">
        <v>800</v>
      </c>
      <c r="H77" s="151">
        <f>G77/D77</f>
        <v>2000</v>
      </c>
      <c r="I77" s="152">
        <v>0</v>
      </c>
    </row>
    <row r="78" spans="1:11" x14ac:dyDescent="0.25">
      <c r="A78" s="191"/>
      <c r="B78" s="240" t="s">
        <v>1414</v>
      </c>
      <c r="C78" s="189">
        <v>0.6</v>
      </c>
      <c r="D78" s="189">
        <v>0.4</v>
      </c>
      <c r="E78" s="190">
        <v>7500</v>
      </c>
      <c r="F78" s="369">
        <v>9582.23</v>
      </c>
      <c r="G78" s="369">
        <v>7500</v>
      </c>
      <c r="H78" s="369">
        <f>G78/D78</f>
        <v>18750</v>
      </c>
      <c r="I78" s="369">
        <v>0</v>
      </c>
      <c r="J78" s="241"/>
      <c r="K78" s="241"/>
    </row>
    <row r="79" spans="1:11" x14ac:dyDescent="0.25">
      <c r="A79" s="132" t="s">
        <v>413</v>
      </c>
      <c r="B79" s="185" t="str">
        <f>A79&amp;" School District"</f>
        <v>Cameron School District</v>
      </c>
      <c r="C79" s="135">
        <v>0.6</v>
      </c>
      <c r="D79" s="187">
        <f>1-C79</f>
        <v>0.4</v>
      </c>
      <c r="E79" s="149">
        <v>20940</v>
      </c>
      <c r="F79" s="150">
        <v>0</v>
      </c>
      <c r="G79" s="151">
        <v>0</v>
      </c>
      <c r="H79" s="151">
        <f>G79/D79</f>
        <v>0</v>
      </c>
      <c r="I79" s="152">
        <v>20940</v>
      </c>
    </row>
    <row r="80" spans="1:11" x14ac:dyDescent="0.25">
      <c r="A80" s="191"/>
      <c r="B80" s="240" t="s">
        <v>1415</v>
      </c>
      <c r="C80" s="189">
        <v>0.6</v>
      </c>
      <c r="D80" s="189">
        <v>0.4</v>
      </c>
      <c r="E80" s="190">
        <v>7500</v>
      </c>
      <c r="F80" s="369" t="s">
        <v>1342</v>
      </c>
      <c r="G80" s="369" t="s">
        <v>1342</v>
      </c>
      <c r="H80" s="369" t="s">
        <v>1342</v>
      </c>
      <c r="I80" s="369" t="s">
        <v>1342</v>
      </c>
      <c r="J80" s="241"/>
      <c r="K80" s="241"/>
    </row>
    <row r="81" spans="1:11" x14ac:dyDescent="0.25">
      <c r="A81" s="132" t="s">
        <v>414</v>
      </c>
      <c r="B81" s="185" t="str">
        <f>A81&amp;" School District"</f>
        <v>Campbellsport School District</v>
      </c>
      <c r="C81" s="135">
        <v>0.6</v>
      </c>
      <c r="D81" s="187">
        <f>1-C81</f>
        <v>0.4</v>
      </c>
      <c r="E81" s="149">
        <v>32016.799999999999</v>
      </c>
      <c r="F81" s="150">
        <v>15000</v>
      </c>
      <c r="G81" s="151">
        <v>15000</v>
      </c>
      <c r="H81" s="151">
        <f t="shared" ref="H81:H90" si="4">G81/D81</f>
        <v>37500</v>
      </c>
      <c r="I81" s="152">
        <v>17016.8</v>
      </c>
    </row>
    <row r="82" spans="1:11" x14ac:dyDescent="0.25">
      <c r="A82" s="191"/>
      <c r="B82" s="240" t="s">
        <v>1416</v>
      </c>
      <c r="C82" s="189">
        <v>0.7</v>
      </c>
      <c r="D82" s="189">
        <v>0.30000000000000004</v>
      </c>
      <c r="E82" s="190">
        <v>7198</v>
      </c>
      <c r="F82" s="369">
        <v>9582.23</v>
      </c>
      <c r="G82" s="369">
        <v>7198</v>
      </c>
      <c r="H82" s="369">
        <f t="shared" si="4"/>
        <v>23993.333333333328</v>
      </c>
      <c r="I82" s="369">
        <v>0</v>
      </c>
      <c r="J82" s="241"/>
      <c r="K82" s="241"/>
    </row>
    <row r="83" spans="1:11" x14ac:dyDescent="0.25">
      <c r="A83" s="132" t="s">
        <v>415</v>
      </c>
      <c r="B83" s="185" t="str">
        <f>A83&amp;" School District"</f>
        <v>Cashton School District</v>
      </c>
      <c r="C83" s="135">
        <v>0.7</v>
      </c>
      <c r="D83" s="187">
        <f>1-C83</f>
        <v>0.30000000000000004</v>
      </c>
      <c r="E83" s="149">
        <v>2038.1999999999971</v>
      </c>
      <c r="F83" s="150">
        <v>350</v>
      </c>
      <c r="G83" s="151">
        <v>350</v>
      </c>
      <c r="H83" s="151">
        <f t="shared" si="4"/>
        <v>1166.6666666666665</v>
      </c>
      <c r="I83" s="152">
        <v>1688.1999999999971</v>
      </c>
    </row>
    <row r="84" spans="1:11" x14ac:dyDescent="0.25">
      <c r="A84" s="191" t="s">
        <v>416</v>
      </c>
      <c r="B84" s="240" t="str">
        <f>A84&amp;" School District"</f>
        <v>Cassville School District</v>
      </c>
      <c r="C84" s="189">
        <v>0.7</v>
      </c>
      <c r="D84" s="189">
        <f>1-C84</f>
        <v>0.30000000000000004</v>
      </c>
      <c r="E84" s="190">
        <v>9.9999999998544808E-2</v>
      </c>
      <c r="F84" s="369">
        <v>840</v>
      </c>
      <c r="G84" s="369">
        <v>9.9999999998544808E-2</v>
      </c>
      <c r="H84" s="369">
        <f t="shared" si="4"/>
        <v>0.33333333332848264</v>
      </c>
      <c r="I84" s="369">
        <v>0</v>
      </c>
      <c r="J84" s="241"/>
      <c r="K84" s="241"/>
    </row>
    <row r="85" spans="1:11" x14ac:dyDescent="0.25">
      <c r="A85" s="132"/>
      <c r="B85" s="185" t="s">
        <v>1417</v>
      </c>
      <c r="C85" s="135">
        <v>0.5</v>
      </c>
      <c r="D85" s="187">
        <v>0.5</v>
      </c>
      <c r="E85" s="149">
        <v>6095</v>
      </c>
      <c r="F85" s="150">
        <v>26343.94</v>
      </c>
      <c r="G85" s="151">
        <v>6095</v>
      </c>
      <c r="H85" s="151">
        <f t="shared" si="4"/>
        <v>12190</v>
      </c>
      <c r="I85" s="152">
        <v>0</v>
      </c>
    </row>
    <row r="86" spans="1:11" x14ac:dyDescent="0.25">
      <c r="A86" s="191" t="s">
        <v>417</v>
      </c>
      <c r="B86" s="240" t="str">
        <f>A86&amp;" School District"</f>
        <v>Central/Westosha UHS School District</v>
      </c>
      <c r="C86" s="189">
        <v>0.6</v>
      </c>
      <c r="D86" s="189">
        <f>1-C86</f>
        <v>0.4</v>
      </c>
      <c r="E86" s="190">
        <v>0</v>
      </c>
      <c r="F86" s="369">
        <v>3000</v>
      </c>
      <c r="G86" s="369">
        <v>0</v>
      </c>
      <c r="H86" s="369">
        <f t="shared" si="4"/>
        <v>0</v>
      </c>
      <c r="I86" s="369">
        <v>0</v>
      </c>
      <c r="J86" s="241"/>
      <c r="K86" s="241"/>
    </row>
    <row r="87" spans="1:11" x14ac:dyDescent="0.25">
      <c r="A87" s="132"/>
      <c r="B87" s="185" t="s">
        <v>1418</v>
      </c>
      <c r="C87" s="135">
        <v>0.8</v>
      </c>
      <c r="D87" s="187">
        <v>0.19999999999999996</v>
      </c>
      <c r="E87" s="149">
        <v>5000</v>
      </c>
      <c r="F87" s="150">
        <v>9582.23</v>
      </c>
      <c r="G87" s="151">
        <v>5000</v>
      </c>
      <c r="H87" s="151">
        <f t="shared" si="4"/>
        <v>25000.000000000007</v>
      </c>
      <c r="I87" s="152">
        <v>0</v>
      </c>
    </row>
    <row r="88" spans="1:11" x14ac:dyDescent="0.25">
      <c r="A88" s="191" t="s">
        <v>418</v>
      </c>
      <c r="B88" s="240" t="str">
        <f>A88&amp;" School District"</f>
        <v>Chequamegon School District</v>
      </c>
      <c r="C88" s="189">
        <v>0.8</v>
      </c>
      <c r="D88" s="189">
        <f>1-C88</f>
        <v>0.19999999999999996</v>
      </c>
      <c r="E88" s="190">
        <v>3840.0000000000036</v>
      </c>
      <c r="F88" s="369">
        <v>2400</v>
      </c>
      <c r="G88" s="369">
        <v>2400</v>
      </c>
      <c r="H88" s="369">
        <f t="shared" si="4"/>
        <v>12000.000000000002</v>
      </c>
      <c r="I88" s="369">
        <v>1440.0000000000036</v>
      </c>
      <c r="J88" s="241"/>
      <c r="K88" s="241"/>
    </row>
    <row r="89" spans="1:11" x14ac:dyDescent="0.25">
      <c r="A89" s="132" t="s">
        <v>419</v>
      </c>
      <c r="B89" s="185" t="str">
        <f>A89&amp;" School District"</f>
        <v>Chetek-Weyerhaeuser School District</v>
      </c>
      <c r="C89" s="135">
        <v>0.7</v>
      </c>
      <c r="D89" s="187">
        <f>1-C89</f>
        <v>0.30000000000000004</v>
      </c>
      <c r="E89" s="149">
        <v>0</v>
      </c>
      <c r="F89" s="150">
        <v>6300</v>
      </c>
      <c r="G89" s="151">
        <v>0</v>
      </c>
      <c r="H89" s="151">
        <f t="shared" si="4"/>
        <v>0</v>
      </c>
      <c r="I89" s="152">
        <v>0</v>
      </c>
    </row>
    <row r="90" spans="1:11" x14ac:dyDescent="0.25">
      <c r="A90" s="191" t="s">
        <v>420</v>
      </c>
      <c r="B90" s="240" t="str">
        <f>A90&amp;" School District"</f>
        <v>Chilton School District</v>
      </c>
      <c r="C90" s="189">
        <v>0.6</v>
      </c>
      <c r="D90" s="189">
        <f>1-C90</f>
        <v>0.4</v>
      </c>
      <c r="E90" s="190">
        <v>16507.199999999997</v>
      </c>
      <c r="F90" s="369">
        <v>24600</v>
      </c>
      <c r="G90" s="369">
        <v>16507.199999999997</v>
      </c>
      <c r="H90" s="369">
        <f t="shared" si="4"/>
        <v>41267.999999999993</v>
      </c>
      <c r="I90" s="369">
        <v>0</v>
      </c>
      <c r="J90" s="241"/>
      <c r="K90" s="241"/>
    </row>
    <row r="91" spans="1:11" x14ac:dyDescent="0.25">
      <c r="A91" s="132"/>
      <c r="B91" s="185" t="s">
        <v>1419</v>
      </c>
      <c r="C91" s="135">
        <v>0.7</v>
      </c>
      <c r="D91" s="187">
        <v>0.30000000000000004</v>
      </c>
      <c r="E91" s="149">
        <v>5000</v>
      </c>
      <c r="F91" s="150" t="s">
        <v>1342</v>
      </c>
      <c r="G91" s="151" t="s">
        <v>1342</v>
      </c>
      <c r="H91" s="151" t="s">
        <v>1342</v>
      </c>
      <c r="I91" s="152" t="s">
        <v>1342</v>
      </c>
    </row>
    <row r="92" spans="1:11" x14ac:dyDescent="0.25">
      <c r="A92" s="191" t="s">
        <v>421</v>
      </c>
      <c r="B92" s="240" t="str">
        <f>A92&amp;" School District"</f>
        <v>Clayton School District</v>
      </c>
      <c r="C92" s="189">
        <v>0.8</v>
      </c>
      <c r="D92" s="189">
        <f>1-C92</f>
        <v>0.19999999999999996</v>
      </c>
      <c r="E92" s="190">
        <v>22142.699999999997</v>
      </c>
      <c r="F92" s="369">
        <v>2480</v>
      </c>
      <c r="G92" s="369">
        <v>2480</v>
      </c>
      <c r="H92" s="369">
        <f t="shared" ref="H92:H102" si="5">G92/D92</f>
        <v>12400.000000000004</v>
      </c>
      <c r="I92" s="369">
        <v>19662.699999999997</v>
      </c>
      <c r="J92" s="241"/>
      <c r="K92" s="241"/>
    </row>
    <row r="93" spans="1:11" x14ac:dyDescent="0.25">
      <c r="A93" s="132"/>
      <c r="B93" s="185" t="s">
        <v>1420</v>
      </c>
      <c r="C93" s="135">
        <v>0.7</v>
      </c>
      <c r="D93" s="187">
        <v>0.30000000000000004</v>
      </c>
      <c r="E93" s="149">
        <v>7500</v>
      </c>
      <c r="F93" s="150">
        <v>9582.23</v>
      </c>
      <c r="G93" s="151">
        <v>7500</v>
      </c>
      <c r="H93" s="151">
        <f t="shared" si="5"/>
        <v>24999.999999999996</v>
      </c>
      <c r="I93" s="152">
        <v>0</v>
      </c>
    </row>
    <row r="94" spans="1:11" x14ac:dyDescent="0.25">
      <c r="A94" s="191" t="s">
        <v>422</v>
      </c>
      <c r="B94" s="240" t="str">
        <f>A94&amp;" School District"</f>
        <v>Clear Lake School District</v>
      </c>
      <c r="C94" s="189">
        <v>0.7</v>
      </c>
      <c r="D94" s="189">
        <f>1-C94</f>
        <v>0.30000000000000004</v>
      </c>
      <c r="E94" s="190">
        <v>14600</v>
      </c>
      <c r="F94" s="369">
        <v>23800</v>
      </c>
      <c r="G94" s="369">
        <v>14600</v>
      </c>
      <c r="H94" s="369">
        <f t="shared" si="5"/>
        <v>48666.666666666657</v>
      </c>
      <c r="I94" s="369">
        <v>0</v>
      </c>
      <c r="J94" s="241"/>
      <c r="K94" s="241"/>
    </row>
    <row r="95" spans="1:11" x14ac:dyDescent="0.25">
      <c r="A95" s="132" t="s">
        <v>423</v>
      </c>
      <c r="B95" s="185" t="str">
        <f>A95&amp;" School District"</f>
        <v>Clinton Community School District</v>
      </c>
      <c r="C95" s="135">
        <v>0.6</v>
      </c>
      <c r="D95" s="187">
        <f>1-C95</f>
        <v>0.4</v>
      </c>
      <c r="E95" s="149">
        <v>42320</v>
      </c>
      <c r="F95" s="150">
        <v>91800</v>
      </c>
      <c r="G95" s="151">
        <v>42320</v>
      </c>
      <c r="H95" s="151">
        <f t="shared" si="5"/>
        <v>105800</v>
      </c>
      <c r="I95" s="152">
        <v>0</v>
      </c>
    </row>
    <row r="96" spans="1:11" x14ac:dyDescent="0.25">
      <c r="A96" s="191"/>
      <c r="B96" s="240" t="s">
        <v>1421</v>
      </c>
      <c r="C96" s="189">
        <v>0.6</v>
      </c>
      <c r="D96" s="189">
        <v>0.4</v>
      </c>
      <c r="E96" s="190">
        <v>7500</v>
      </c>
      <c r="F96" s="369">
        <v>9582.23</v>
      </c>
      <c r="G96" s="369">
        <v>7500</v>
      </c>
      <c r="H96" s="369">
        <f t="shared" si="5"/>
        <v>18750</v>
      </c>
      <c r="I96" s="369">
        <v>0</v>
      </c>
      <c r="J96" s="241"/>
      <c r="K96" s="241"/>
    </row>
    <row r="97" spans="1:11" x14ac:dyDescent="0.25">
      <c r="A97" s="132" t="s">
        <v>424</v>
      </c>
      <c r="B97" s="185" t="str">
        <f>A97&amp;" School District"</f>
        <v>Clintonville School District</v>
      </c>
      <c r="C97" s="135">
        <v>0.8</v>
      </c>
      <c r="D97" s="187">
        <f>1-C97</f>
        <v>0.19999999999999996</v>
      </c>
      <c r="E97" s="149">
        <v>38207.5</v>
      </c>
      <c r="F97" s="150">
        <v>54400</v>
      </c>
      <c r="G97" s="151">
        <v>38207.5</v>
      </c>
      <c r="H97" s="151">
        <f t="shared" si="5"/>
        <v>191037.50000000003</v>
      </c>
      <c r="I97" s="152">
        <v>0</v>
      </c>
    </row>
    <row r="98" spans="1:11" x14ac:dyDescent="0.25">
      <c r="A98" s="191"/>
      <c r="B98" s="240" t="s">
        <v>1422</v>
      </c>
      <c r="C98" s="189">
        <v>0.7</v>
      </c>
      <c r="D98" s="189">
        <v>0.30000000000000004</v>
      </c>
      <c r="E98" s="190">
        <v>5000</v>
      </c>
      <c r="F98" s="369">
        <v>9582.23</v>
      </c>
      <c r="G98" s="369">
        <v>5000</v>
      </c>
      <c r="H98" s="369">
        <f t="shared" si="5"/>
        <v>16666.666666666664</v>
      </c>
      <c r="I98" s="369">
        <v>0</v>
      </c>
      <c r="J98" s="241"/>
      <c r="K98" s="241"/>
    </row>
    <row r="99" spans="1:11" x14ac:dyDescent="0.25">
      <c r="A99" s="132" t="s">
        <v>425</v>
      </c>
      <c r="B99" s="185" t="str">
        <f>A99&amp;" School District"</f>
        <v>Cochrane-Fountain City School District</v>
      </c>
      <c r="C99" s="135">
        <v>0.6</v>
      </c>
      <c r="D99" s="187">
        <f>1-C99</f>
        <v>0.4</v>
      </c>
      <c r="E99" s="149">
        <v>23500</v>
      </c>
      <c r="F99" s="150">
        <v>1920</v>
      </c>
      <c r="G99" s="151">
        <v>1920</v>
      </c>
      <c r="H99" s="151">
        <f t="shared" si="5"/>
        <v>4800</v>
      </c>
      <c r="I99" s="152">
        <v>21580</v>
      </c>
    </row>
    <row r="100" spans="1:11" x14ac:dyDescent="0.25">
      <c r="A100" s="191" t="s">
        <v>426</v>
      </c>
      <c r="B100" s="240" t="str">
        <f>A100&amp;" School District"</f>
        <v>Colby School District</v>
      </c>
      <c r="C100" s="189">
        <v>0.8</v>
      </c>
      <c r="D100" s="189">
        <f>1-C100</f>
        <v>0.19999999999999996</v>
      </c>
      <c r="E100" s="190">
        <v>400</v>
      </c>
      <c r="F100" s="369">
        <v>17600</v>
      </c>
      <c r="G100" s="369">
        <v>400</v>
      </c>
      <c r="H100" s="369">
        <f t="shared" si="5"/>
        <v>2000.0000000000005</v>
      </c>
      <c r="I100" s="369">
        <v>0</v>
      </c>
      <c r="J100" s="241"/>
      <c r="K100" s="241"/>
    </row>
    <row r="101" spans="1:11" x14ac:dyDescent="0.25">
      <c r="A101" s="132"/>
      <c r="B101" s="185" t="s">
        <v>1368</v>
      </c>
      <c r="C101" s="135">
        <v>0.6</v>
      </c>
      <c r="D101" s="187">
        <v>0.4</v>
      </c>
      <c r="E101" s="149">
        <v>5000</v>
      </c>
      <c r="F101" s="150">
        <v>9582.23</v>
      </c>
      <c r="G101" s="151">
        <v>5000</v>
      </c>
      <c r="H101" s="151">
        <f t="shared" si="5"/>
        <v>12500</v>
      </c>
      <c r="I101" s="152">
        <v>0</v>
      </c>
    </row>
    <row r="102" spans="1:11" x14ac:dyDescent="0.25">
      <c r="A102" s="191" t="s">
        <v>427</v>
      </c>
      <c r="B102" s="240" t="str">
        <f>A102&amp;" School District"</f>
        <v>Coleman School District</v>
      </c>
      <c r="C102" s="189">
        <v>0.6</v>
      </c>
      <c r="D102" s="189">
        <f>1-C102</f>
        <v>0.4</v>
      </c>
      <c r="E102" s="190">
        <v>2460</v>
      </c>
      <c r="F102" s="369">
        <v>24000</v>
      </c>
      <c r="G102" s="369">
        <v>2460</v>
      </c>
      <c r="H102" s="369">
        <f t="shared" si="5"/>
        <v>6150</v>
      </c>
      <c r="I102" s="369">
        <v>0</v>
      </c>
      <c r="J102" s="241"/>
      <c r="K102" s="241"/>
    </row>
    <row r="103" spans="1:11" x14ac:dyDescent="0.25">
      <c r="A103" s="132"/>
      <c r="B103" s="185" t="s">
        <v>1423</v>
      </c>
      <c r="C103" s="135">
        <v>0.7</v>
      </c>
      <c r="D103" s="187">
        <v>0.30000000000000004</v>
      </c>
      <c r="E103" s="149">
        <v>7500</v>
      </c>
      <c r="F103" s="150" t="s">
        <v>1342</v>
      </c>
      <c r="G103" s="151" t="s">
        <v>1342</v>
      </c>
      <c r="H103" s="151" t="s">
        <v>1342</v>
      </c>
      <c r="I103" s="152" t="s">
        <v>1342</v>
      </c>
    </row>
    <row r="104" spans="1:11" x14ac:dyDescent="0.25">
      <c r="A104" s="191" t="s">
        <v>428</v>
      </c>
      <c r="B104" s="240" t="str">
        <f>A104&amp;" School District"</f>
        <v>Colfax School District</v>
      </c>
      <c r="C104" s="189">
        <v>0.7</v>
      </c>
      <c r="D104" s="189">
        <f>1-C104</f>
        <v>0.30000000000000004</v>
      </c>
      <c r="E104" s="190">
        <v>440.29999999999563</v>
      </c>
      <c r="F104" s="369">
        <v>4200</v>
      </c>
      <c r="G104" s="369">
        <v>440.29999999999563</v>
      </c>
      <c r="H104" s="369">
        <f t="shared" ref="H104:H117" si="6">G104/D104</f>
        <v>1467.666666666652</v>
      </c>
      <c r="I104" s="369">
        <v>0</v>
      </c>
      <c r="J104" s="241"/>
      <c r="K104" s="241"/>
    </row>
    <row r="105" spans="1:11" x14ac:dyDescent="0.25">
      <c r="A105" s="132"/>
      <c r="B105" s="185" t="s">
        <v>1424</v>
      </c>
      <c r="C105" s="135">
        <v>0.7</v>
      </c>
      <c r="D105" s="187">
        <v>0.30000000000000004</v>
      </c>
      <c r="E105" s="149">
        <v>7500</v>
      </c>
      <c r="F105" s="150">
        <v>9582.23</v>
      </c>
      <c r="G105" s="151">
        <v>7500</v>
      </c>
      <c r="H105" s="151">
        <f t="shared" si="6"/>
        <v>24999.999999999996</v>
      </c>
      <c r="I105" s="152">
        <v>0</v>
      </c>
    </row>
    <row r="106" spans="1:11" x14ac:dyDescent="0.25">
      <c r="A106" s="191" t="s">
        <v>429</v>
      </c>
      <c r="B106" s="240" t="str">
        <f>A106&amp;" School District"</f>
        <v>Columbus School District</v>
      </c>
      <c r="C106" s="189">
        <v>0.6</v>
      </c>
      <c r="D106" s="189">
        <f>1-C106</f>
        <v>0.4</v>
      </c>
      <c r="E106" s="190">
        <v>7577</v>
      </c>
      <c r="F106" s="369">
        <v>64200</v>
      </c>
      <c r="G106" s="369">
        <v>7577</v>
      </c>
      <c r="H106" s="369">
        <f t="shared" si="6"/>
        <v>18942.5</v>
      </c>
      <c r="I106" s="369">
        <v>0</v>
      </c>
      <c r="J106" s="241"/>
      <c r="K106" s="241"/>
    </row>
    <row r="107" spans="1:11" x14ac:dyDescent="0.25">
      <c r="A107" s="132"/>
      <c r="B107" s="185" t="s">
        <v>1336</v>
      </c>
      <c r="C107" s="135">
        <v>0.5</v>
      </c>
      <c r="D107" s="187">
        <v>0.5</v>
      </c>
      <c r="E107" s="149">
        <v>10000</v>
      </c>
      <c r="F107" s="150">
        <v>32340.01</v>
      </c>
      <c r="G107" s="151">
        <v>10000</v>
      </c>
      <c r="H107" s="151">
        <f t="shared" si="6"/>
        <v>20000</v>
      </c>
      <c r="I107" s="152">
        <v>0</v>
      </c>
    </row>
    <row r="108" spans="1:11" x14ac:dyDescent="0.25">
      <c r="A108" s="191"/>
      <c r="B108" s="240" t="s">
        <v>1425</v>
      </c>
      <c r="C108" s="189">
        <v>0.8</v>
      </c>
      <c r="D108" s="189">
        <v>0.19999999999999996</v>
      </c>
      <c r="E108" s="190">
        <v>7500</v>
      </c>
      <c r="F108" s="369">
        <v>9582.23</v>
      </c>
      <c r="G108" s="369">
        <v>7500</v>
      </c>
      <c r="H108" s="369">
        <f t="shared" si="6"/>
        <v>37500.000000000007</v>
      </c>
      <c r="I108" s="369">
        <v>0</v>
      </c>
      <c r="J108" s="241"/>
      <c r="K108" s="241"/>
    </row>
    <row r="109" spans="1:11" x14ac:dyDescent="0.25">
      <c r="A109" s="132" t="s">
        <v>430</v>
      </c>
      <c r="B109" s="185" t="str">
        <f>A109&amp;" School District"</f>
        <v>Cornell School District</v>
      </c>
      <c r="C109" s="135">
        <v>0.8</v>
      </c>
      <c r="D109" s="187">
        <f>1-C109</f>
        <v>0.19999999999999996</v>
      </c>
      <c r="E109" s="149">
        <v>0</v>
      </c>
      <c r="F109" s="150">
        <v>0</v>
      </c>
      <c r="G109" s="151">
        <v>0</v>
      </c>
      <c r="H109" s="151">
        <f t="shared" si="6"/>
        <v>0</v>
      </c>
      <c r="I109" s="152">
        <v>0</v>
      </c>
    </row>
    <row r="110" spans="1:11" x14ac:dyDescent="0.25">
      <c r="A110" s="191"/>
      <c r="B110" s="240" t="s">
        <v>1426</v>
      </c>
      <c r="C110" s="189">
        <v>0.8</v>
      </c>
      <c r="D110" s="189">
        <v>0.19999999999999996</v>
      </c>
      <c r="E110" s="190">
        <v>10000</v>
      </c>
      <c r="F110" s="369">
        <v>19164.45</v>
      </c>
      <c r="G110" s="369">
        <v>10000</v>
      </c>
      <c r="H110" s="369">
        <f t="shared" si="6"/>
        <v>50000.000000000015</v>
      </c>
      <c r="I110" s="369">
        <v>0</v>
      </c>
      <c r="J110" s="241"/>
      <c r="K110" s="241"/>
    </row>
    <row r="111" spans="1:11" x14ac:dyDescent="0.25">
      <c r="A111" s="132" t="s">
        <v>431</v>
      </c>
      <c r="B111" s="185" t="str">
        <f>A111&amp;" School District"</f>
        <v>Crandon School District</v>
      </c>
      <c r="C111" s="135">
        <v>0.8</v>
      </c>
      <c r="D111" s="187">
        <f>1-C111</f>
        <v>0.19999999999999996</v>
      </c>
      <c r="E111" s="149">
        <v>36720</v>
      </c>
      <c r="F111" s="150">
        <v>20800</v>
      </c>
      <c r="G111" s="151">
        <v>20800</v>
      </c>
      <c r="H111" s="151">
        <f t="shared" si="6"/>
        <v>104000.00000000003</v>
      </c>
      <c r="I111" s="152">
        <v>15920</v>
      </c>
    </row>
    <row r="112" spans="1:11" x14ac:dyDescent="0.25">
      <c r="A112" s="191"/>
      <c r="B112" s="240" t="s">
        <v>1354</v>
      </c>
      <c r="C112" s="189">
        <v>0.7</v>
      </c>
      <c r="D112" s="189">
        <v>0.30000000000000004</v>
      </c>
      <c r="E112" s="190">
        <v>5000</v>
      </c>
      <c r="F112" s="369">
        <v>9582.23</v>
      </c>
      <c r="G112" s="369">
        <v>5000</v>
      </c>
      <c r="H112" s="369">
        <f t="shared" si="6"/>
        <v>16666.666666666664</v>
      </c>
      <c r="I112" s="369">
        <v>0</v>
      </c>
      <c r="J112" s="241"/>
      <c r="K112" s="241"/>
    </row>
    <row r="113" spans="1:11" x14ac:dyDescent="0.25">
      <c r="A113" s="132" t="s">
        <v>432</v>
      </c>
      <c r="B113" s="185" t="str">
        <f>A113&amp;" School District"</f>
        <v>Crivitz School District</v>
      </c>
      <c r="C113" s="135">
        <v>0.7</v>
      </c>
      <c r="D113" s="187">
        <f>1-C113</f>
        <v>0.30000000000000004</v>
      </c>
      <c r="E113" s="149">
        <v>31320</v>
      </c>
      <c r="F113" s="150">
        <v>25200</v>
      </c>
      <c r="G113" s="151">
        <v>25200</v>
      </c>
      <c r="H113" s="151">
        <f t="shared" si="6"/>
        <v>83999.999999999985</v>
      </c>
      <c r="I113" s="152">
        <v>6120</v>
      </c>
    </row>
    <row r="114" spans="1:11" x14ac:dyDescent="0.25">
      <c r="A114" s="191"/>
      <c r="B114" s="240" t="s">
        <v>1427</v>
      </c>
      <c r="C114" s="189">
        <v>0.6</v>
      </c>
      <c r="D114" s="189">
        <v>0.4</v>
      </c>
      <c r="E114" s="190">
        <v>7500</v>
      </c>
      <c r="F114" s="369">
        <v>9582.23</v>
      </c>
      <c r="G114" s="369">
        <v>7500</v>
      </c>
      <c r="H114" s="369">
        <f t="shared" si="6"/>
        <v>18750</v>
      </c>
      <c r="I114" s="369">
        <v>0</v>
      </c>
      <c r="J114" s="241"/>
      <c r="K114" s="241"/>
    </row>
    <row r="115" spans="1:11" x14ac:dyDescent="0.25">
      <c r="A115" s="132" t="s">
        <v>433</v>
      </c>
      <c r="B115" s="185" t="str">
        <f>A115&amp;" School District"</f>
        <v>Cuba City School District</v>
      </c>
      <c r="C115" s="135">
        <v>0.5</v>
      </c>
      <c r="D115" s="187">
        <f>1-C115</f>
        <v>0.5</v>
      </c>
      <c r="E115" s="149">
        <v>18712.400000000001</v>
      </c>
      <c r="F115" s="150">
        <v>0</v>
      </c>
      <c r="G115" s="151">
        <v>0</v>
      </c>
      <c r="H115" s="151">
        <f t="shared" si="6"/>
        <v>0</v>
      </c>
      <c r="I115" s="152">
        <v>18712.400000000001</v>
      </c>
    </row>
    <row r="116" spans="1:11" x14ac:dyDescent="0.25">
      <c r="A116" s="191" t="s">
        <v>434</v>
      </c>
      <c r="B116" s="240" t="str">
        <f>A116&amp;" School District"</f>
        <v>Cumberland School District</v>
      </c>
      <c r="C116" s="189">
        <v>0.7</v>
      </c>
      <c r="D116" s="189">
        <f>1-C116</f>
        <v>0.30000000000000004</v>
      </c>
      <c r="E116" s="190">
        <v>38160</v>
      </c>
      <c r="F116" s="369">
        <v>4900</v>
      </c>
      <c r="G116" s="369">
        <v>4900</v>
      </c>
      <c r="H116" s="369">
        <f t="shared" si="6"/>
        <v>16333.33333333333</v>
      </c>
      <c r="I116" s="369">
        <v>33260</v>
      </c>
      <c r="J116" s="241"/>
      <c r="K116" s="241"/>
    </row>
    <row r="117" spans="1:11" x14ac:dyDescent="0.25">
      <c r="A117" s="132" t="s">
        <v>435</v>
      </c>
      <c r="B117" s="185" t="str">
        <f>A117&amp;" School District"</f>
        <v>Darlington Community School District</v>
      </c>
      <c r="C117" s="135">
        <v>0.7</v>
      </c>
      <c r="D117" s="187">
        <f>1-C117</f>
        <v>0.30000000000000004</v>
      </c>
      <c r="E117" s="149">
        <v>120</v>
      </c>
      <c r="F117" s="150">
        <v>16800</v>
      </c>
      <c r="G117" s="151">
        <v>120</v>
      </c>
      <c r="H117" s="151">
        <f t="shared" si="6"/>
        <v>399.99999999999994</v>
      </c>
      <c r="I117" s="152">
        <v>0</v>
      </c>
    </row>
    <row r="118" spans="1:11" x14ac:dyDescent="0.25">
      <c r="A118" s="191"/>
      <c r="B118" s="240" t="s">
        <v>1428</v>
      </c>
      <c r="C118" s="189">
        <v>0.7</v>
      </c>
      <c r="D118" s="189">
        <v>0.30000000000000004</v>
      </c>
      <c r="E118" s="190">
        <v>5000</v>
      </c>
      <c r="F118" s="369" t="s">
        <v>1342</v>
      </c>
      <c r="G118" s="369" t="s">
        <v>1342</v>
      </c>
      <c r="H118" s="369" t="s">
        <v>1342</v>
      </c>
      <c r="I118" s="369" t="s">
        <v>1342</v>
      </c>
      <c r="J118" s="241"/>
      <c r="K118" s="241"/>
    </row>
    <row r="119" spans="1:11" x14ac:dyDescent="0.25">
      <c r="A119" s="132"/>
      <c r="B119" s="185" t="s">
        <v>1429</v>
      </c>
      <c r="C119" s="135">
        <v>0.7</v>
      </c>
      <c r="D119" s="187">
        <v>0.30000000000000004</v>
      </c>
      <c r="E119" s="149">
        <v>5000</v>
      </c>
      <c r="F119" s="150">
        <v>9582.23</v>
      </c>
      <c r="G119" s="151">
        <v>5000</v>
      </c>
      <c r="H119" s="151">
        <f t="shared" ref="H119:H129" si="7">G119/D119</f>
        <v>16666.666666666664</v>
      </c>
      <c r="I119" s="152">
        <v>0</v>
      </c>
    </row>
    <row r="120" spans="1:11" x14ac:dyDescent="0.25">
      <c r="A120" s="191"/>
      <c r="B120" s="240" t="s">
        <v>1430</v>
      </c>
      <c r="C120" s="189">
        <v>0.5</v>
      </c>
      <c r="D120" s="189">
        <v>0.5</v>
      </c>
      <c r="E120" s="190">
        <v>7500</v>
      </c>
      <c r="F120" s="369">
        <v>9582.23</v>
      </c>
      <c r="G120" s="369">
        <v>7500</v>
      </c>
      <c r="H120" s="369">
        <f t="shared" si="7"/>
        <v>15000</v>
      </c>
      <c r="I120" s="369">
        <v>0</v>
      </c>
      <c r="J120" s="241"/>
      <c r="K120" s="241"/>
    </row>
    <row r="121" spans="1:11" x14ac:dyDescent="0.25">
      <c r="A121" s="132"/>
      <c r="B121" s="185" t="s">
        <v>1369</v>
      </c>
      <c r="C121" s="135">
        <v>0.5</v>
      </c>
      <c r="D121" s="187">
        <v>0.5</v>
      </c>
      <c r="E121" s="149">
        <v>7500</v>
      </c>
      <c r="F121" s="150">
        <v>362.78</v>
      </c>
      <c r="G121" s="151">
        <v>362.78</v>
      </c>
      <c r="H121" s="151">
        <f t="shared" si="7"/>
        <v>725.56</v>
      </c>
      <c r="I121" s="152">
        <v>7137.22</v>
      </c>
    </row>
    <row r="122" spans="1:11" x14ac:dyDescent="0.25">
      <c r="A122" s="191" t="s">
        <v>436</v>
      </c>
      <c r="B122" s="240" t="str">
        <f>A122&amp;" School District"</f>
        <v>Denmark School District</v>
      </c>
      <c r="C122" s="189">
        <v>0.5</v>
      </c>
      <c r="D122" s="189">
        <f>1-C122</f>
        <v>0.5</v>
      </c>
      <c r="E122" s="190">
        <v>34220.5</v>
      </c>
      <c r="F122" s="369">
        <v>42000</v>
      </c>
      <c r="G122" s="369">
        <v>34220.5</v>
      </c>
      <c r="H122" s="369">
        <f t="shared" si="7"/>
        <v>68441</v>
      </c>
      <c r="I122" s="369">
        <v>0</v>
      </c>
      <c r="J122" s="241"/>
      <c r="K122" s="241"/>
    </row>
    <row r="123" spans="1:11" x14ac:dyDescent="0.25">
      <c r="A123" s="132" t="s">
        <v>437</v>
      </c>
      <c r="B123" s="185" t="str">
        <f>A123&amp;" School District"</f>
        <v>Desoto Area School District</v>
      </c>
      <c r="C123" s="135">
        <v>0.7</v>
      </c>
      <c r="D123" s="187">
        <f>1-C123</f>
        <v>0.30000000000000004</v>
      </c>
      <c r="E123" s="149">
        <v>30000</v>
      </c>
      <c r="F123" s="150">
        <v>48300</v>
      </c>
      <c r="G123" s="151">
        <v>30000</v>
      </c>
      <c r="H123" s="151">
        <f t="shared" si="7"/>
        <v>99999.999999999985</v>
      </c>
      <c r="I123" s="152">
        <v>0</v>
      </c>
    </row>
    <row r="124" spans="1:11" x14ac:dyDescent="0.25">
      <c r="A124" s="191" t="s">
        <v>438</v>
      </c>
      <c r="B124" s="240" t="str">
        <f>A124&amp;" School District"</f>
        <v>Dodgeland School District</v>
      </c>
      <c r="C124" s="189">
        <v>0.7</v>
      </c>
      <c r="D124" s="189">
        <f>1-C124</f>
        <v>0.30000000000000004</v>
      </c>
      <c r="E124" s="190">
        <v>5463</v>
      </c>
      <c r="F124" s="369">
        <v>4200</v>
      </c>
      <c r="G124" s="369">
        <v>4200</v>
      </c>
      <c r="H124" s="369">
        <f t="shared" si="7"/>
        <v>13999.999999999998</v>
      </c>
      <c r="I124" s="369">
        <v>1263</v>
      </c>
      <c r="J124" s="241"/>
      <c r="K124" s="241"/>
    </row>
    <row r="125" spans="1:11" x14ac:dyDescent="0.25">
      <c r="A125" s="132" t="s">
        <v>439</v>
      </c>
      <c r="B125" s="185" t="str">
        <f>A125&amp;" School District"</f>
        <v>Dodgeville School District</v>
      </c>
      <c r="C125" s="135">
        <v>0.7</v>
      </c>
      <c r="D125" s="187">
        <f>1-C125</f>
        <v>0.30000000000000004</v>
      </c>
      <c r="E125" s="149">
        <v>1160</v>
      </c>
      <c r="F125" s="150">
        <v>25900</v>
      </c>
      <c r="G125" s="151">
        <v>1160</v>
      </c>
      <c r="H125" s="151">
        <f t="shared" si="7"/>
        <v>3866.6666666666661</v>
      </c>
      <c r="I125" s="152">
        <v>0</v>
      </c>
    </row>
    <row r="126" spans="1:11" x14ac:dyDescent="0.25">
      <c r="A126" s="191"/>
      <c r="B126" s="240" t="s">
        <v>1431</v>
      </c>
      <c r="C126" s="189">
        <v>0.8</v>
      </c>
      <c r="D126" s="189">
        <v>0.19999999999999996</v>
      </c>
      <c r="E126" s="190">
        <v>5000</v>
      </c>
      <c r="F126" s="369">
        <v>10252.98</v>
      </c>
      <c r="G126" s="369">
        <v>5000</v>
      </c>
      <c r="H126" s="369">
        <f t="shared" si="7"/>
        <v>25000.000000000007</v>
      </c>
      <c r="I126" s="369">
        <v>0</v>
      </c>
      <c r="J126" s="241"/>
      <c r="K126" s="241"/>
    </row>
    <row r="127" spans="1:11" x14ac:dyDescent="0.25">
      <c r="A127" s="132" t="s">
        <v>440</v>
      </c>
      <c r="B127" s="185" t="str">
        <f>A127&amp;" School District"</f>
        <v>Dover #1 School District</v>
      </c>
      <c r="C127" s="135">
        <v>0.7</v>
      </c>
      <c r="D127" s="187">
        <f>1-C127</f>
        <v>0.30000000000000004</v>
      </c>
      <c r="E127" s="149">
        <v>11159</v>
      </c>
      <c r="F127" s="150">
        <v>10500</v>
      </c>
      <c r="G127" s="151">
        <v>10500</v>
      </c>
      <c r="H127" s="151">
        <f t="shared" si="7"/>
        <v>34999.999999999993</v>
      </c>
      <c r="I127" s="152">
        <v>659</v>
      </c>
    </row>
    <row r="128" spans="1:11" x14ac:dyDescent="0.25">
      <c r="A128" s="191"/>
      <c r="B128" s="240" t="s">
        <v>1432</v>
      </c>
      <c r="C128" s="189">
        <v>0.8</v>
      </c>
      <c r="D128" s="189">
        <v>0.19999999999999996</v>
      </c>
      <c r="E128" s="190">
        <v>5000</v>
      </c>
      <c r="F128" s="369">
        <v>9582.23</v>
      </c>
      <c r="G128" s="369">
        <v>5000</v>
      </c>
      <c r="H128" s="369">
        <f t="shared" si="7"/>
        <v>25000.000000000007</v>
      </c>
      <c r="I128" s="369">
        <v>0</v>
      </c>
      <c r="J128" s="241"/>
      <c r="K128" s="241"/>
    </row>
    <row r="129" spans="1:11" x14ac:dyDescent="0.25">
      <c r="A129" s="132" t="s">
        <v>441</v>
      </c>
      <c r="B129" s="185" t="str">
        <f>A129&amp;" School District"</f>
        <v>Drummond School District</v>
      </c>
      <c r="C129" s="135">
        <v>0.8</v>
      </c>
      <c r="D129" s="187">
        <f>1-C129</f>
        <v>0.19999999999999996</v>
      </c>
      <c r="E129" s="149">
        <v>0</v>
      </c>
      <c r="F129" s="150">
        <v>5600</v>
      </c>
      <c r="G129" s="151">
        <v>0</v>
      </c>
      <c r="H129" s="151">
        <f t="shared" si="7"/>
        <v>0</v>
      </c>
      <c r="I129" s="152">
        <v>0</v>
      </c>
    </row>
    <row r="130" spans="1:11" x14ac:dyDescent="0.25">
      <c r="A130" s="191"/>
      <c r="B130" s="240" t="s">
        <v>1433</v>
      </c>
      <c r="C130" s="189">
        <v>0.6</v>
      </c>
      <c r="D130" s="189">
        <v>0.4</v>
      </c>
      <c r="E130" s="190">
        <v>7500</v>
      </c>
      <c r="F130" s="369" t="s">
        <v>1342</v>
      </c>
      <c r="G130" s="369" t="s">
        <v>1342</v>
      </c>
      <c r="H130" s="369" t="s">
        <v>1342</v>
      </c>
      <c r="I130" s="369" t="s">
        <v>1342</v>
      </c>
      <c r="J130" s="241"/>
      <c r="K130" s="241"/>
    </row>
    <row r="131" spans="1:11" x14ac:dyDescent="0.25">
      <c r="A131" s="132" t="s">
        <v>442</v>
      </c>
      <c r="B131" s="185" t="str">
        <f>A131&amp;" School District"</f>
        <v>Durand School District</v>
      </c>
      <c r="C131" s="135">
        <v>0.6</v>
      </c>
      <c r="D131" s="187">
        <f>1-C131</f>
        <v>0.4</v>
      </c>
      <c r="E131" s="149">
        <v>80</v>
      </c>
      <c r="F131" s="150">
        <v>38400</v>
      </c>
      <c r="G131" s="151">
        <v>80</v>
      </c>
      <c r="H131" s="151">
        <f>G131/D131</f>
        <v>200</v>
      </c>
      <c r="I131" s="152">
        <v>0</v>
      </c>
    </row>
    <row r="132" spans="1:11" x14ac:dyDescent="0.25">
      <c r="A132" s="191"/>
      <c r="B132" s="240" t="s">
        <v>1434</v>
      </c>
      <c r="C132" s="189">
        <v>0.7</v>
      </c>
      <c r="D132" s="189">
        <v>0.30000000000000004</v>
      </c>
      <c r="E132" s="190">
        <v>10000</v>
      </c>
      <c r="F132" s="369">
        <v>9582.23</v>
      </c>
      <c r="G132" s="369">
        <v>9582.23</v>
      </c>
      <c r="H132" s="369">
        <f>G132/D132</f>
        <v>31940.766666666659</v>
      </c>
      <c r="I132" s="369">
        <v>417.77000000000044</v>
      </c>
      <c r="J132" s="241"/>
      <c r="K132" s="241"/>
    </row>
    <row r="133" spans="1:11" x14ac:dyDescent="0.25">
      <c r="A133" s="132"/>
      <c r="B133" s="185" t="s">
        <v>1435</v>
      </c>
      <c r="C133" s="135">
        <v>0.7</v>
      </c>
      <c r="D133" s="187">
        <v>0.30000000000000004</v>
      </c>
      <c r="E133" s="149">
        <v>7500</v>
      </c>
      <c r="F133" s="150">
        <v>9582.23</v>
      </c>
      <c r="G133" s="151">
        <v>7500</v>
      </c>
      <c r="H133" s="151">
        <f>G133/D133</f>
        <v>24999.999999999996</v>
      </c>
      <c r="I133" s="152">
        <v>0</v>
      </c>
    </row>
    <row r="134" spans="1:11" x14ac:dyDescent="0.25">
      <c r="A134" s="191"/>
      <c r="B134" s="240" t="s">
        <v>1370</v>
      </c>
      <c r="C134" s="189">
        <v>0.6</v>
      </c>
      <c r="D134" s="189">
        <v>0.4</v>
      </c>
      <c r="E134" s="190">
        <v>5000</v>
      </c>
      <c r="F134" s="369" t="s">
        <v>1342</v>
      </c>
      <c r="G134" s="369" t="s">
        <v>1342</v>
      </c>
      <c r="H134" s="369" t="s">
        <v>1342</v>
      </c>
      <c r="I134" s="369" t="s">
        <v>1342</v>
      </c>
      <c r="J134" s="241"/>
      <c r="K134" s="241"/>
    </row>
    <row r="135" spans="1:11" x14ac:dyDescent="0.25">
      <c r="A135" s="132" t="s">
        <v>443</v>
      </c>
      <c r="B135" s="185" t="str">
        <f>A135&amp;" School District"</f>
        <v>Edgar School District</v>
      </c>
      <c r="C135" s="135">
        <v>0.6</v>
      </c>
      <c r="D135" s="187">
        <f>1-C135</f>
        <v>0.4</v>
      </c>
      <c r="E135" s="149">
        <v>14012.4</v>
      </c>
      <c r="F135" s="150">
        <v>9600</v>
      </c>
      <c r="G135" s="151">
        <v>9600</v>
      </c>
      <c r="H135" s="151">
        <f t="shared" ref="H135:H143" si="8">G135/D135</f>
        <v>24000</v>
      </c>
      <c r="I135" s="152">
        <v>4412.3999999999996</v>
      </c>
    </row>
    <row r="136" spans="1:11" x14ac:dyDescent="0.25">
      <c r="A136" s="191"/>
      <c r="B136" s="240" t="s">
        <v>1436</v>
      </c>
      <c r="C136" s="189">
        <v>0.8</v>
      </c>
      <c r="D136" s="189">
        <v>0.19999999999999996</v>
      </c>
      <c r="E136" s="190">
        <v>5000</v>
      </c>
      <c r="F136" s="369">
        <v>12936.01</v>
      </c>
      <c r="G136" s="369">
        <v>5000</v>
      </c>
      <c r="H136" s="369">
        <f t="shared" si="8"/>
        <v>25000.000000000007</v>
      </c>
      <c r="I136" s="369">
        <v>0</v>
      </c>
      <c r="J136" s="241"/>
      <c r="K136" s="241"/>
    </row>
    <row r="137" spans="1:11" x14ac:dyDescent="0.25">
      <c r="A137" s="132"/>
      <c r="B137" s="185" t="s">
        <v>1437</v>
      </c>
      <c r="C137" s="135">
        <v>0.7</v>
      </c>
      <c r="D137" s="187">
        <v>0.30000000000000004</v>
      </c>
      <c r="E137" s="149">
        <v>2400</v>
      </c>
      <c r="F137" s="150">
        <v>23955.57</v>
      </c>
      <c r="G137" s="151">
        <v>2400</v>
      </c>
      <c r="H137" s="151">
        <f t="shared" si="8"/>
        <v>7999.9999999999991</v>
      </c>
      <c r="I137" s="152">
        <v>0</v>
      </c>
    </row>
    <row r="138" spans="1:11" x14ac:dyDescent="0.25">
      <c r="A138" s="191"/>
      <c r="B138" s="240" t="s">
        <v>1371</v>
      </c>
      <c r="C138" s="189">
        <v>0.6</v>
      </c>
      <c r="D138" s="189">
        <v>0.4</v>
      </c>
      <c r="E138" s="190">
        <v>5000</v>
      </c>
      <c r="F138" s="369">
        <v>9582.23</v>
      </c>
      <c r="G138" s="369">
        <v>5000</v>
      </c>
      <c r="H138" s="369">
        <f t="shared" si="8"/>
        <v>12500</v>
      </c>
      <c r="I138" s="369">
        <v>0</v>
      </c>
      <c r="J138" s="241"/>
      <c r="K138" s="241"/>
    </row>
    <row r="139" spans="1:11" x14ac:dyDescent="0.25">
      <c r="A139" s="132"/>
      <c r="B139" s="185" t="s">
        <v>1372</v>
      </c>
      <c r="C139" s="135">
        <v>0.7</v>
      </c>
      <c r="D139" s="187">
        <v>0.30000000000000004</v>
      </c>
      <c r="E139" s="149">
        <v>5000</v>
      </c>
      <c r="F139" s="150">
        <v>9582.23</v>
      </c>
      <c r="G139" s="151">
        <v>5000</v>
      </c>
      <c r="H139" s="151">
        <f t="shared" si="8"/>
        <v>16666.666666666664</v>
      </c>
      <c r="I139" s="152">
        <v>0</v>
      </c>
    </row>
    <row r="140" spans="1:11" x14ac:dyDescent="0.25">
      <c r="A140" s="191" t="s">
        <v>444</v>
      </c>
      <c r="B140" s="240" t="str">
        <f>A140&amp;" School District"</f>
        <v>Elcho School District</v>
      </c>
      <c r="C140" s="189">
        <v>0.7</v>
      </c>
      <c r="D140" s="189">
        <f>1-C140</f>
        <v>0.30000000000000004</v>
      </c>
      <c r="E140" s="190">
        <v>0</v>
      </c>
      <c r="F140" s="369">
        <v>280</v>
      </c>
      <c r="G140" s="369">
        <v>0</v>
      </c>
      <c r="H140" s="369">
        <f t="shared" si="8"/>
        <v>0</v>
      </c>
      <c r="I140" s="369">
        <v>0</v>
      </c>
      <c r="J140" s="241"/>
      <c r="K140" s="241"/>
    </row>
    <row r="141" spans="1:11" x14ac:dyDescent="0.25">
      <c r="A141" s="132"/>
      <c r="B141" s="185" t="s">
        <v>1438</v>
      </c>
      <c r="C141" s="135">
        <v>0.8</v>
      </c>
      <c r="D141" s="187">
        <v>0.19999999999999996</v>
      </c>
      <c r="E141" s="149">
        <v>5000</v>
      </c>
      <c r="F141" s="150">
        <v>9582.23</v>
      </c>
      <c r="G141" s="151">
        <v>5000</v>
      </c>
      <c r="H141" s="151">
        <f t="shared" si="8"/>
        <v>25000.000000000007</v>
      </c>
      <c r="I141" s="152">
        <v>0</v>
      </c>
    </row>
    <row r="142" spans="1:11" x14ac:dyDescent="0.25">
      <c r="A142" s="191" t="s">
        <v>445</v>
      </c>
      <c r="B142" s="240" t="str">
        <f>A142&amp;" School District"</f>
        <v>Eleva-Strum School District</v>
      </c>
      <c r="C142" s="189">
        <v>0.6</v>
      </c>
      <c r="D142" s="189">
        <f>1-C142</f>
        <v>0.4</v>
      </c>
      <c r="E142" s="190">
        <v>0</v>
      </c>
      <c r="F142" s="369">
        <v>0</v>
      </c>
      <c r="G142" s="369">
        <v>0</v>
      </c>
      <c r="H142" s="369">
        <f t="shared" si="8"/>
        <v>0</v>
      </c>
      <c r="I142" s="369">
        <v>0</v>
      </c>
      <c r="J142" s="241"/>
      <c r="K142" s="241"/>
    </row>
    <row r="143" spans="1:11" x14ac:dyDescent="0.25">
      <c r="A143" s="132" t="s">
        <v>446</v>
      </c>
      <c r="B143" s="185" t="str">
        <f>A143&amp;" School District"</f>
        <v>Elk Mound Area School District</v>
      </c>
      <c r="C143" s="135">
        <v>0.6</v>
      </c>
      <c r="D143" s="187">
        <f>1-C143</f>
        <v>0.4</v>
      </c>
      <c r="E143" s="149">
        <v>1000</v>
      </c>
      <c r="F143" s="150">
        <v>4200</v>
      </c>
      <c r="G143" s="151">
        <v>1000</v>
      </c>
      <c r="H143" s="151">
        <f t="shared" si="8"/>
        <v>2500</v>
      </c>
      <c r="I143" s="152">
        <v>0</v>
      </c>
    </row>
    <row r="144" spans="1:11" x14ac:dyDescent="0.25">
      <c r="A144" s="191"/>
      <c r="B144" s="240" t="s">
        <v>1373</v>
      </c>
      <c r="C144" s="189">
        <v>0.6</v>
      </c>
      <c r="D144" s="189">
        <v>0.4</v>
      </c>
      <c r="E144" s="190">
        <v>5000</v>
      </c>
      <c r="F144" s="369" t="s">
        <v>1342</v>
      </c>
      <c r="G144" s="369" t="s">
        <v>1342</v>
      </c>
      <c r="H144" s="369" t="s">
        <v>1342</v>
      </c>
      <c r="I144" s="369" t="s">
        <v>1342</v>
      </c>
      <c r="J144" s="241"/>
      <c r="K144" s="241"/>
    </row>
    <row r="145" spans="1:11" x14ac:dyDescent="0.25">
      <c r="A145" s="132"/>
      <c r="B145" s="185" t="s">
        <v>1439</v>
      </c>
      <c r="C145" s="135">
        <v>0.6</v>
      </c>
      <c r="D145" s="187">
        <v>0.4</v>
      </c>
      <c r="E145" s="149">
        <v>6735</v>
      </c>
      <c r="F145" s="150">
        <v>9582.23</v>
      </c>
      <c r="G145" s="151">
        <v>6735</v>
      </c>
      <c r="H145" s="151">
        <f t="shared" ref="H145:H154" si="9">G145/D145</f>
        <v>16837.5</v>
      </c>
      <c r="I145" s="152">
        <v>0</v>
      </c>
    </row>
    <row r="146" spans="1:11" x14ac:dyDescent="0.25">
      <c r="A146" s="191" t="s">
        <v>447</v>
      </c>
      <c r="B146" s="240" t="str">
        <f>A146&amp;" School District"</f>
        <v>Elkhart Lake-Glenbeulah School District</v>
      </c>
      <c r="C146" s="189">
        <v>0.6</v>
      </c>
      <c r="D146" s="189">
        <f>1-C146</f>
        <v>0.4</v>
      </c>
      <c r="E146" s="190">
        <v>0</v>
      </c>
      <c r="F146" s="369">
        <v>13200</v>
      </c>
      <c r="G146" s="369">
        <v>0</v>
      </c>
      <c r="H146" s="369">
        <f t="shared" si="9"/>
        <v>0</v>
      </c>
      <c r="I146" s="369">
        <v>0</v>
      </c>
      <c r="J146" s="241"/>
      <c r="K146" s="241"/>
    </row>
    <row r="147" spans="1:11" x14ac:dyDescent="0.25">
      <c r="A147" s="132" t="s">
        <v>448</v>
      </c>
      <c r="B147" s="185" t="str">
        <f>A147&amp;" School District"</f>
        <v>Ellsworth Community School District</v>
      </c>
      <c r="C147" s="135">
        <v>0.6</v>
      </c>
      <c r="D147" s="187">
        <f>1-C147</f>
        <v>0.4</v>
      </c>
      <c r="E147" s="149">
        <v>49701.599999999999</v>
      </c>
      <c r="F147" s="150">
        <v>99000</v>
      </c>
      <c r="G147" s="151">
        <v>49701.599999999999</v>
      </c>
      <c r="H147" s="151">
        <f t="shared" si="9"/>
        <v>124253.99999999999</v>
      </c>
      <c r="I147" s="152">
        <v>0</v>
      </c>
    </row>
    <row r="148" spans="1:11" x14ac:dyDescent="0.25">
      <c r="A148" s="191"/>
      <c r="B148" s="240" t="s">
        <v>1440</v>
      </c>
      <c r="C148" s="189">
        <v>0.6</v>
      </c>
      <c r="D148" s="189">
        <v>0.4</v>
      </c>
      <c r="E148" s="190">
        <v>5000</v>
      </c>
      <c r="F148" s="369">
        <v>9582.23</v>
      </c>
      <c r="G148" s="369">
        <v>5000</v>
      </c>
      <c r="H148" s="369">
        <f t="shared" si="9"/>
        <v>12500</v>
      </c>
      <c r="I148" s="369">
        <v>0</v>
      </c>
      <c r="J148" s="241"/>
      <c r="K148" s="241"/>
    </row>
    <row r="149" spans="1:11" x14ac:dyDescent="0.25">
      <c r="A149" s="132" t="s">
        <v>449</v>
      </c>
      <c r="B149" s="185" t="str">
        <f>A149&amp;" School District"</f>
        <v>Elmwood School District</v>
      </c>
      <c r="C149" s="135">
        <v>0.6</v>
      </c>
      <c r="D149" s="187">
        <f>1-C149</f>
        <v>0.4</v>
      </c>
      <c r="E149" s="149">
        <v>7256.3999999999978</v>
      </c>
      <c r="F149" s="150">
        <v>0</v>
      </c>
      <c r="G149" s="151">
        <v>0</v>
      </c>
      <c r="H149" s="151">
        <f t="shared" si="9"/>
        <v>0</v>
      </c>
      <c r="I149" s="152">
        <v>7256.3999999999978</v>
      </c>
    </row>
    <row r="150" spans="1:11" x14ac:dyDescent="0.25">
      <c r="A150" s="191"/>
      <c r="B150" s="240" t="s">
        <v>1441</v>
      </c>
      <c r="C150" s="189">
        <v>0.7</v>
      </c>
      <c r="D150" s="189">
        <v>0.30000000000000004</v>
      </c>
      <c r="E150" s="190">
        <v>7198</v>
      </c>
      <c r="F150" s="369">
        <v>18685.34</v>
      </c>
      <c r="G150" s="369">
        <v>7198</v>
      </c>
      <c r="H150" s="369">
        <f t="shared" si="9"/>
        <v>23993.333333333328</v>
      </c>
      <c r="I150" s="369">
        <v>0</v>
      </c>
      <c r="J150" s="241"/>
      <c r="K150" s="241"/>
    </row>
    <row r="151" spans="1:11" x14ac:dyDescent="0.25">
      <c r="A151" s="132"/>
      <c r="B151" s="185" t="s">
        <v>1374</v>
      </c>
      <c r="C151" s="135">
        <v>0.9</v>
      </c>
      <c r="D151" s="187">
        <v>9.9999999999999978E-2</v>
      </c>
      <c r="E151" s="149">
        <v>5000</v>
      </c>
      <c r="F151" s="150">
        <v>9582.23</v>
      </c>
      <c r="G151" s="151">
        <v>5000</v>
      </c>
      <c r="H151" s="151">
        <f t="shared" si="9"/>
        <v>50000.000000000015</v>
      </c>
      <c r="I151" s="152">
        <v>0</v>
      </c>
    </row>
    <row r="152" spans="1:11" x14ac:dyDescent="0.25">
      <c r="A152" s="191"/>
      <c r="B152" s="240" t="s">
        <v>1442</v>
      </c>
      <c r="C152" s="189">
        <v>0.7</v>
      </c>
      <c r="D152" s="189">
        <v>0.30000000000000004</v>
      </c>
      <c r="E152" s="190">
        <v>5000</v>
      </c>
      <c r="F152" s="369">
        <v>9582.23</v>
      </c>
      <c r="G152" s="369">
        <v>5000</v>
      </c>
      <c r="H152" s="369">
        <f t="shared" si="9"/>
        <v>16666.666666666664</v>
      </c>
      <c r="I152" s="369">
        <v>0</v>
      </c>
      <c r="J152" s="241"/>
      <c r="K152" s="241"/>
    </row>
    <row r="153" spans="1:11" x14ac:dyDescent="0.25">
      <c r="A153" s="132"/>
      <c r="B153" s="185" t="s">
        <v>1375</v>
      </c>
      <c r="C153" s="135">
        <v>0.6</v>
      </c>
      <c r="D153" s="187">
        <v>0.4</v>
      </c>
      <c r="E153" s="149">
        <v>5000</v>
      </c>
      <c r="F153" s="150">
        <v>9582.23</v>
      </c>
      <c r="G153" s="151">
        <v>5000</v>
      </c>
      <c r="H153" s="151">
        <f t="shared" si="9"/>
        <v>12500</v>
      </c>
      <c r="I153" s="152">
        <v>0</v>
      </c>
    </row>
    <row r="154" spans="1:11" x14ac:dyDescent="0.25">
      <c r="A154" s="191" t="s">
        <v>450</v>
      </c>
      <c r="B154" s="240" t="str">
        <f>A154&amp;" School District"</f>
        <v>Erin School District</v>
      </c>
      <c r="C154" s="189">
        <v>0.5</v>
      </c>
      <c r="D154" s="189">
        <f>1-C154</f>
        <v>0.5</v>
      </c>
      <c r="E154" s="190">
        <v>0</v>
      </c>
      <c r="F154" s="369">
        <v>8000</v>
      </c>
      <c r="G154" s="369">
        <v>0</v>
      </c>
      <c r="H154" s="369">
        <f t="shared" si="9"/>
        <v>0</v>
      </c>
      <c r="I154" s="369">
        <v>0</v>
      </c>
      <c r="J154" s="241"/>
      <c r="K154" s="241"/>
    </row>
    <row r="155" spans="1:11" x14ac:dyDescent="0.25">
      <c r="A155" s="132"/>
      <c r="B155" s="185" t="s">
        <v>1443</v>
      </c>
      <c r="C155" s="135">
        <v>0.7</v>
      </c>
      <c r="D155" s="187">
        <v>0.30000000000000004</v>
      </c>
      <c r="E155" s="149">
        <v>10000</v>
      </c>
      <c r="F155" s="150" t="s">
        <v>1342</v>
      </c>
      <c r="G155" s="151" t="s">
        <v>1342</v>
      </c>
      <c r="H155" s="151" t="s">
        <v>1342</v>
      </c>
      <c r="I155" s="152" t="s">
        <v>1342</v>
      </c>
    </row>
    <row r="156" spans="1:11" x14ac:dyDescent="0.25">
      <c r="A156" s="191"/>
      <c r="B156" s="240" t="s">
        <v>1444</v>
      </c>
      <c r="C156" s="189">
        <v>0.6</v>
      </c>
      <c r="D156" s="189">
        <v>0.4</v>
      </c>
      <c r="E156" s="190">
        <v>4597</v>
      </c>
      <c r="F156" s="369">
        <v>9582.23</v>
      </c>
      <c r="G156" s="369">
        <v>4597</v>
      </c>
      <c r="H156" s="369">
        <f>G156/D156</f>
        <v>11492.5</v>
      </c>
      <c r="I156" s="369">
        <v>0</v>
      </c>
      <c r="J156" s="241"/>
      <c r="K156" s="241"/>
    </row>
    <row r="157" spans="1:11" x14ac:dyDescent="0.25">
      <c r="A157" s="132"/>
      <c r="B157" s="185" t="s">
        <v>1445</v>
      </c>
      <c r="C157" s="135">
        <v>0.6</v>
      </c>
      <c r="D157" s="187">
        <v>0.4</v>
      </c>
      <c r="E157" s="149">
        <v>7500</v>
      </c>
      <c r="F157" s="150">
        <v>9582.23</v>
      </c>
      <c r="G157" s="151">
        <v>7500</v>
      </c>
      <c r="H157" s="151">
        <f>G157/D157</f>
        <v>18750</v>
      </c>
      <c r="I157" s="152">
        <v>0</v>
      </c>
    </row>
    <row r="158" spans="1:11" x14ac:dyDescent="0.25">
      <c r="A158" s="191"/>
      <c r="B158" s="240" t="s">
        <v>1446</v>
      </c>
      <c r="C158" s="189">
        <v>0.7</v>
      </c>
      <c r="D158" s="189">
        <v>0.30000000000000004</v>
      </c>
      <c r="E158" s="190">
        <v>5000</v>
      </c>
      <c r="F158" s="369" t="s">
        <v>1342</v>
      </c>
      <c r="G158" s="369" t="s">
        <v>1342</v>
      </c>
      <c r="H158" s="369" t="s">
        <v>1342</v>
      </c>
      <c r="I158" s="369" t="s">
        <v>1342</v>
      </c>
      <c r="J158" s="241"/>
      <c r="K158" s="241"/>
    </row>
    <row r="159" spans="1:11" x14ac:dyDescent="0.25">
      <c r="A159" s="132"/>
      <c r="B159" s="185" t="s">
        <v>1447</v>
      </c>
      <c r="C159" s="135">
        <v>0.6</v>
      </c>
      <c r="D159" s="187">
        <v>0.4</v>
      </c>
      <c r="E159" s="149">
        <v>7500</v>
      </c>
      <c r="F159" s="150" t="s">
        <v>1342</v>
      </c>
      <c r="G159" s="151" t="s">
        <v>1342</v>
      </c>
      <c r="H159" s="151" t="s">
        <v>1342</v>
      </c>
      <c r="I159" s="152" t="s">
        <v>1342</v>
      </c>
    </row>
    <row r="160" spans="1:11" x14ac:dyDescent="0.25">
      <c r="A160" s="191" t="s">
        <v>451</v>
      </c>
      <c r="B160" s="240" t="str">
        <f>A160&amp;" School District"</f>
        <v>Fall Creek School District</v>
      </c>
      <c r="C160" s="189">
        <v>0.6</v>
      </c>
      <c r="D160" s="189">
        <f>1-C160</f>
        <v>0.4</v>
      </c>
      <c r="E160" s="190">
        <v>240</v>
      </c>
      <c r="F160" s="369">
        <v>26400</v>
      </c>
      <c r="G160" s="369">
        <v>240</v>
      </c>
      <c r="H160" s="369">
        <f t="shared" ref="H160:H185" si="10">G160/D160</f>
        <v>600</v>
      </c>
      <c r="I160" s="369">
        <v>0</v>
      </c>
      <c r="J160" s="241"/>
      <c r="K160" s="241"/>
    </row>
    <row r="161" spans="1:11" x14ac:dyDescent="0.25">
      <c r="A161" s="132" t="s">
        <v>452</v>
      </c>
      <c r="B161" s="185" t="str">
        <f>A161&amp;" School District"</f>
        <v>Fall River School District</v>
      </c>
      <c r="C161" s="135">
        <v>0.6</v>
      </c>
      <c r="D161" s="187">
        <f>1-C161</f>
        <v>0.4</v>
      </c>
      <c r="E161" s="149">
        <v>30000</v>
      </c>
      <c r="F161" s="150">
        <v>4200</v>
      </c>
      <c r="G161" s="151">
        <v>4200</v>
      </c>
      <c r="H161" s="151">
        <f t="shared" si="10"/>
        <v>10500</v>
      </c>
      <c r="I161" s="152">
        <v>25800</v>
      </c>
    </row>
    <row r="162" spans="1:11" x14ac:dyDescent="0.25">
      <c r="A162" s="191" t="s">
        <v>453</v>
      </c>
      <c r="B162" s="240" t="str">
        <f>A162&amp;" School District"</f>
        <v>Fennimore Community School District</v>
      </c>
      <c r="C162" s="189">
        <v>0.7</v>
      </c>
      <c r="D162" s="189">
        <f>1-C162</f>
        <v>0.30000000000000004</v>
      </c>
      <c r="E162" s="190">
        <v>9799.8999999999978</v>
      </c>
      <c r="F162" s="369">
        <v>1610</v>
      </c>
      <c r="G162" s="369">
        <v>1610</v>
      </c>
      <c r="H162" s="369">
        <f t="shared" si="10"/>
        <v>5366.6666666666661</v>
      </c>
      <c r="I162" s="369">
        <v>8189.8999999999978</v>
      </c>
      <c r="J162" s="241"/>
      <c r="K162" s="241"/>
    </row>
    <row r="163" spans="1:11" x14ac:dyDescent="0.25">
      <c r="A163" s="132"/>
      <c r="B163" s="185" t="s">
        <v>1376</v>
      </c>
      <c r="C163" s="135">
        <v>0.6</v>
      </c>
      <c r="D163" s="187">
        <v>0.4</v>
      </c>
      <c r="E163" s="149">
        <v>5000</v>
      </c>
      <c r="F163" s="150">
        <v>9582.23</v>
      </c>
      <c r="G163" s="151">
        <v>5000</v>
      </c>
      <c r="H163" s="151">
        <f t="shared" si="10"/>
        <v>12500</v>
      </c>
      <c r="I163" s="152">
        <v>0</v>
      </c>
    </row>
    <row r="164" spans="1:11" x14ac:dyDescent="0.25">
      <c r="A164" s="191" t="s">
        <v>454</v>
      </c>
      <c r="B164" s="240" t="str">
        <f>A164&amp;" School District"</f>
        <v>Flambeau School District</v>
      </c>
      <c r="C164" s="189">
        <v>0.8</v>
      </c>
      <c r="D164" s="189">
        <f>1-C164</f>
        <v>0.19999999999999996</v>
      </c>
      <c r="E164" s="190">
        <v>1378</v>
      </c>
      <c r="F164" s="369">
        <v>4800</v>
      </c>
      <c r="G164" s="369">
        <v>1378</v>
      </c>
      <c r="H164" s="369">
        <f t="shared" si="10"/>
        <v>6890.0000000000018</v>
      </c>
      <c r="I164" s="369">
        <v>0</v>
      </c>
      <c r="J164" s="241"/>
      <c r="K164" s="241"/>
    </row>
    <row r="165" spans="1:11" x14ac:dyDescent="0.25">
      <c r="A165" s="132"/>
      <c r="B165" s="185" t="s">
        <v>1448</v>
      </c>
      <c r="C165" s="135">
        <v>0.7</v>
      </c>
      <c r="D165" s="187">
        <v>0.30000000000000004</v>
      </c>
      <c r="E165" s="149">
        <v>7500</v>
      </c>
      <c r="F165" s="150">
        <v>11977.78</v>
      </c>
      <c r="G165" s="151">
        <v>7500</v>
      </c>
      <c r="H165" s="151">
        <f t="shared" si="10"/>
        <v>24999.999999999996</v>
      </c>
      <c r="I165" s="152">
        <v>0</v>
      </c>
    </row>
    <row r="166" spans="1:11" x14ac:dyDescent="0.25">
      <c r="A166" s="191" t="s">
        <v>455</v>
      </c>
      <c r="B166" s="240" t="str">
        <f>A166&amp;" School District"</f>
        <v>Florence School District</v>
      </c>
      <c r="C166" s="189">
        <v>0.7</v>
      </c>
      <c r="D166" s="189">
        <f>1-C166</f>
        <v>0.30000000000000004</v>
      </c>
      <c r="E166" s="190">
        <v>0</v>
      </c>
      <c r="F166" s="369">
        <v>0</v>
      </c>
      <c r="G166" s="369">
        <v>0</v>
      </c>
      <c r="H166" s="369">
        <f t="shared" si="10"/>
        <v>0</v>
      </c>
      <c r="I166" s="369">
        <v>0</v>
      </c>
      <c r="J166" s="241"/>
      <c r="K166" s="241"/>
    </row>
    <row r="167" spans="1:11" x14ac:dyDescent="0.25">
      <c r="A167" s="132" t="s">
        <v>456</v>
      </c>
      <c r="B167" s="185" t="str">
        <f>A167&amp;" School District"</f>
        <v>Fontana J8 School District</v>
      </c>
      <c r="C167" s="135">
        <v>0.6</v>
      </c>
      <c r="D167" s="187">
        <f>1-C167</f>
        <v>0.4</v>
      </c>
      <c r="E167" s="149">
        <v>14060</v>
      </c>
      <c r="F167" s="150">
        <v>10800</v>
      </c>
      <c r="G167" s="151">
        <v>10800</v>
      </c>
      <c r="H167" s="151">
        <f t="shared" si="10"/>
        <v>27000</v>
      </c>
      <c r="I167" s="152">
        <v>3260</v>
      </c>
    </row>
    <row r="168" spans="1:11" x14ac:dyDescent="0.25">
      <c r="A168" s="191"/>
      <c r="B168" s="240" t="s">
        <v>1449</v>
      </c>
      <c r="C168" s="189">
        <v>0.6</v>
      </c>
      <c r="D168" s="189">
        <v>0.4</v>
      </c>
      <c r="E168" s="190">
        <v>7500</v>
      </c>
      <c r="F168" s="369">
        <v>17008.45</v>
      </c>
      <c r="G168" s="369">
        <v>7500</v>
      </c>
      <c r="H168" s="369">
        <f t="shared" si="10"/>
        <v>18750</v>
      </c>
      <c r="I168" s="369">
        <v>0</v>
      </c>
      <c r="J168" s="241"/>
      <c r="K168" s="241"/>
    </row>
    <row r="169" spans="1:11" x14ac:dyDescent="0.25">
      <c r="A169" s="132"/>
      <c r="B169" s="185" t="s">
        <v>1450</v>
      </c>
      <c r="C169" s="135">
        <v>0.8</v>
      </c>
      <c r="D169" s="187">
        <v>0.19999999999999996</v>
      </c>
      <c r="E169" s="149">
        <v>5000</v>
      </c>
      <c r="F169" s="150">
        <v>9582.23</v>
      </c>
      <c r="G169" s="151">
        <v>5000</v>
      </c>
      <c r="H169" s="151">
        <f t="shared" si="10"/>
        <v>25000.000000000007</v>
      </c>
      <c r="I169" s="152">
        <v>0</v>
      </c>
    </row>
    <row r="170" spans="1:11" x14ac:dyDescent="0.25">
      <c r="A170" s="191"/>
      <c r="B170" s="240" t="s">
        <v>1377</v>
      </c>
      <c r="C170" s="189">
        <v>0.6</v>
      </c>
      <c r="D170" s="189">
        <v>0.4</v>
      </c>
      <c r="E170" s="190">
        <v>5000</v>
      </c>
      <c r="F170" s="369">
        <v>9582.23</v>
      </c>
      <c r="G170" s="369">
        <v>5000</v>
      </c>
      <c r="H170" s="369">
        <f t="shared" si="10"/>
        <v>12500</v>
      </c>
      <c r="I170" s="369">
        <v>0</v>
      </c>
      <c r="J170" s="241"/>
      <c r="K170" s="241"/>
    </row>
    <row r="171" spans="1:11" x14ac:dyDescent="0.25">
      <c r="A171" s="132"/>
      <c r="B171" s="185" t="s">
        <v>1451</v>
      </c>
      <c r="C171" s="135">
        <v>0.7</v>
      </c>
      <c r="D171" s="187">
        <v>0.30000000000000004</v>
      </c>
      <c r="E171" s="149">
        <v>7500</v>
      </c>
      <c r="F171" s="150">
        <v>9582.23</v>
      </c>
      <c r="G171" s="151">
        <v>7500</v>
      </c>
      <c r="H171" s="151">
        <f t="shared" si="10"/>
        <v>24999.999999999996</v>
      </c>
      <c r="I171" s="152">
        <v>0</v>
      </c>
    </row>
    <row r="172" spans="1:11" x14ac:dyDescent="0.25">
      <c r="A172" s="191"/>
      <c r="B172" s="240" t="s">
        <v>1452</v>
      </c>
      <c r="C172" s="189">
        <v>0.7</v>
      </c>
      <c r="D172" s="189">
        <v>0.30000000000000004</v>
      </c>
      <c r="E172" s="190">
        <v>5000</v>
      </c>
      <c r="F172" s="369">
        <v>9582.23</v>
      </c>
      <c r="G172" s="369">
        <v>5000</v>
      </c>
      <c r="H172" s="369">
        <f t="shared" si="10"/>
        <v>16666.666666666664</v>
      </c>
      <c r="I172" s="369">
        <v>0</v>
      </c>
      <c r="J172" s="241"/>
      <c r="K172" s="241"/>
    </row>
    <row r="173" spans="1:11" x14ac:dyDescent="0.25">
      <c r="A173" s="132"/>
      <c r="B173" s="185" t="s">
        <v>1453</v>
      </c>
      <c r="C173" s="135">
        <v>0.8</v>
      </c>
      <c r="D173" s="187">
        <v>0.19999999999999996</v>
      </c>
      <c r="E173" s="149">
        <v>7500</v>
      </c>
      <c r="F173" s="150">
        <v>14811.73</v>
      </c>
      <c r="G173" s="151">
        <v>7500</v>
      </c>
      <c r="H173" s="151">
        <f t="shared" si="10"/>
        <v>37500.000000000007</v>
      </c>
      <c r="I173" s="152">
        <v>0</v>
      </c>
    </row>
    <row r="174" spans="1:11" x14ac:dyDescent="0.25">
      <c r="A174" s="191" t="s">
        <v>457</v>
      </c>
      <c r="B174" s="240" t="str">
        <f>A174&amp;" School District"</f>
        <v>Frederic School District</v>
      </c>
      <c r="C174" s="189">
        <v>0.8</v>
      </c>
      <c r="D174" s="189">
        <f>1-C174</f>
        <v>0.19999999999999996</v>
      </c>
      <c r="E174" s="190">
        <v>0</v>
      </c>
      <c r="F174" s="369">
        <v>56000</v>
      </c>
      <c r="G174" s="369">
        <v>0</v>
      </c>
      <c r="H174" s="369">
        <f t="shared" si="10"/>
        <v>0</v>
      </c>
      <c r="I174" s="369">
        <v>0</v>
      </c>
      <c r="J174" s="241"/>
      <c r="K174" s="241"/>
    </row>
    <row r="175" spans="1:11" x14ac:dyDescent="0.25">
      <c r="A175" s="132" t="s">
        <v>458</v>
      </c>
      <c r="B175" s="185" t="str">
        <f>A175&amp;" School District"</f>
        <v>Friess Lake School District</v>
      </c>
      <c r="C175" s="135">
        <v>0.5</v>
      </c>
      <c r="D175" s="187">
        <f>1-C175</f>
        <v>0.5</v>
      </c>
      <c r="E175" s="149">
        <v>14819</v>
      </c>
      <c r="F175" s="150">
        <v>16000</v>
      </c>
      <c r="G175" s="151">
        <v>14819</v>
      </c>
      <c r="H175" s="151">
        <f t="shared" si="10"/>
        <v>29638</v>
      </c>
      <c r="I175" s="152">
        <v>0</v>
      </c>
    </row>
    <row r="176" spans="1:11" x14ac:dyDescent="0.25">
      <c r="A176" s="191"/>
      <c r="B176" s="240" t="s">
        <v>1454</v>
      </c>
      <c r="C176" s="189">
        <v>0.6</v>
      </c>
      <c r="D176" s="189">
        <v>0.4</v>
      </c>
      <c r="E176" s="190">
        <v>7097</v>
      </c>
      <c r="F176" s="369">
        <v>9582.23</v>
      </c>
      <c r="G176" s="369">
        <v>7097</v>
      </c>
      <c r="H176" s="369">
        <f t="shared" si="10"/>
        <v>17742.5</v>
      </c>
      <c r="I176" s="369">
        <v>0</v>
      </c>
      <c r="J176" s="241"/>
      <c r="K176" s="241"/>
    </row>
    <row r="177" spans="1:11" x14ac:dyDescent="0.25">
      <c r="A177" s="132" t="s">
        <v>459</v>
      </c>
      <c r="B177" s="185" t="str">
        <f>A177&amp;" School District"</f>
        <v>Galesville-Ettrick School District</v>
      </c>
      <c r="C177" s="135">
        <v>0.6</v>
      </c>
      <c r="D177" s="187">
        <f>1-C177</f>
        <v>0.4</v>
      </c>
      <c r="E177" s="149">
        <v>1920</v>
      </c>
      <c r="F177" s="150">
        <v>72000</v>
      </c>
      <c r="G177" s="151">
        <v>1920</v>
      </c>
      <c r="H177" s="151">
        <f t="shared" si="10"/>
        <v>4800</v>
      </c>
      <c r="I177" s="152">
        <v>0</v>
      </c>
    </row>
    <row r="178" spans="1:11" x14ac:dyDescent="0.25">
      <c r="A178" s="191"/>
      <c r="B178" s="240" t="s">
        <v>1455</v>
      </c>
      <c r="C178" s="189">
        <v>0.8</v>
      </c>
      <c r="D178" s="189">
        <v>0.19999999999999996</v>
      </c>
      <c r="E178" s="190">
        <v>7500</v>
      </c>
      <c r="F178" s="369">
        <v>9582.23</v>
      </c>
      <c r="G178" s="369">
        <v>7500</v>
      </c>
      <c r="H178" s="369">
        <f t="shared" si="10"/>
        <v>37500.000000000007</v>
      </c>
      <c r="I178" s="369">
        <v>0</v>
      </c>
      <c r="J178" s="241"/>
      <c r="K178" s="241"/>
    </row>
    <row r="179" spans="1:11" x14ac:dyDescent="0.25">
      <c r="A179" s="132" t="s">
        <v>460</v>
      </c>
      <c r="B179" s="185" t="str">
        <f>A179&amp;" School District"</f>
        <v>Gibraltar Area School District</v>
      </c>
      <c r="C179" s="135">
        <v>0.6</v>
      </c>
      <c r="D179" s="187">
        <f>1-C179</f>
        <v>0.4</v>
      </c>
      <c r="E179" s="149">
        <v>51</v>
      </c>
      <c r="F179" s="150">
        <v>22800</v>
      </c>
      <c r="G179" s="151">
        <v>51</v>
      </c>
      <c r="H179" s="151">
        <f t="shared" si="10"/>
        <v>127.5</v>
      </c>
      <c r="I179" s="152">
        <v>0</v>
      </c>
    </row>
    <row r="180" spans="1:11" x14ac:dyDescent="0.25">
      <c r="A180" s="191"/>
      <c r="B180" s="240" t="s">
        <v>1456</v>
      </c>
      <c r="C180" s="189">
        <v>0.8</v>
      </c>
      <c r="D180" s="189">
        <v>0.19999999999999996</v>
      </c>
      <c r="E180" s="190">
        <v>7500</v>
      </c>
      <c r="F180" s="369">
        <v>9582.23</v>
      </c>
      <c r="G180" s="369">
        <v>7500</v>
      </c>
      <c r="H180" s="369">
        <f t="shared" si="10"/>
        <v>37500.000000000007</v>
      </c>
      <c r="I180" s="369">
        <v>0</v>
      </c>
      <c r="J180" s="241"/>
      <c r="K180" s="241"/>
    </row>
    <row r="181" spans="1:11" x14ac:dyDescent="0.25">
      <c r="A181" s="132" t="s">
        <v>461</v>
      </c>
      <c r="B181" s="185" t="str">
        <f>A181&amp;" School District"</f>
        <v>Gillett School District</v>
      </c>
      <c r="C181" s="135">
        <v>0.8</v>
      </c>
      <c r="D181" s="187">
        <f>1-C181</f>
        <v>0.19999999999999996</v>
      </c>
      <c r="E181" s="149">
        <v>30000</v>
      </c>
      <c r="F181" s="150">
        <v>21600</v>
      </c>
      <c r="G181" s="151">
        <v>21600</v>
      </c>
      <c r="H181" s="151">
        <f t="shared" si="10"/>
        <v>108000.00000000003</v>
      </c>
      <c r="I181" s="152">
        <v>8400</v>
      </c>
    </row>
    <row r="182" spans="1:11" x14ac:dyDescent="0.25">
      <c r="A182" s="191" t="s">
        <v>462</v>
      </c>
      <c r="B182" s="240" t="str">
        <f>A182&amp;" School District"</f>
        <v>Gilman School District</v>
      </c>
      <c r="C182" s="189">
        <v>0.8</v>
      </c>
      <c r="D182" s="189">
        <f>1-C182</f>
        <v>0.19999999999999996</v>
      </c>
      <c r="E182" s="190">
        <v>0</v>
      </c>
      <c r="F182" s="369">
        <v>8800</v>
      </c>
      <c r="G182" s="369">
        <v>0</v>
      </c>
      <c r="H182" s="369">
        <f t="shared" si="10"/>
        <v>0</v>
      </c>
      <c r="I182" s="369">
        <v>0</v>
      </c>
      <c r="J182" s="241"/>
      <c r="K182" s="241"/>
    </row>
    <row r="183" spans="1:11" x14ac:dyDescent="0.25">
      <c r="A183" s="132" t="s">
        <v>463</v>
      </c>
      <c r="B183" s="185" t="str">
        <f>A183&amp;" School District"</f>
        <v>Gilmanton School District</v>
      </c>
      <c r="C183" s="135">
        <v>0.7</v>
      </c>
      <c r="D183" s="187">
        <f>1-C183</f>
        <v>0.30000000000000004</v>
      </c>
      <c r="E183" s="149">
        <v>0</v>
      </c>
      <c r="F183" s="150">
        <v>630</v>
      </c>
      <c r="G183" s="151">
        <v>0</v>
      </c>
      <c r="H183" s="151">
        <f t="shared" si="10"/>
        <v>0</v>
      </c>
      <c r="I183" s="152">
        <v>0</v>
      </c>
    </row>
    <row r="184" spans="1:11" x14ac:dyDescent="0.25">
      <c r="A184" s="191"/>
      <c r="B184" s="240" t="s">
        <v>1457</v>
      </c>
      <c r="C184" s="189">
        <v>0.6</v>
      </c>
      <c r="D184" s="189">
        <v>0.4</v>
      </c>
      <c r="E184" s="190">
        <v>7500</v>
      </c>
      <c r="F184" s="369">
        <v>9582.23</v>
      </c>
      <c r="G184" s="369">
        <v>7500</v>
      </c>
      <c r="H184" s="369">
        <f t="shared" si="10"/>
        <v>18750</v>
      </c>
      <c r="I184" s="369">
        <v>0</v>
      </c>
      <c r="J184" s="241"/>
      <c r="K184" s="241"/>
    </row>
    <row r="185" spans="1:11" x14ac:dyDescent="0.25">
      <c r="A185" s="132" t="s">
        <v>464</v>
      </c>
      <c r="B185" s="185" t="str">
        <f>A185&amp;" School District"</f>
        <v>Glenwood City School District</v>
      </c>
      <c r="C185" s="135">
        <v>0.6</v>
      </c>
      <c r="D185" s="187">
        <f>1-C185</f>
        <v>0.4</v>
      </c>
      <c r="E185" s="149">
        <v>960</v>
      </c>
      <c r="F185" s="150">
        <v>2160</v>
      </c>
      <c r="G185" s="151">
        <v>960</v>
      </c>
      <c r="H185" s="151">
        <f t="shared" si="10"/>
        <v>2400</v>
      </c>
      <c r="I185" s="152">
        <v>0</v>
      </c>
    </row>
    <row r="186" spans="1:11" x14ac:dyDescent="0.25">
      <c r="A186" s="191"/>
      <c r="B186" s="240" t="s">
        <v>1378</v>
      </c>
      <c r="C186" s="189">
        <v>0.6</v>
      </c>
      <c r="D186" s="189">
        <v>0.4</v>
      </c>
      <c r="E186" s="190">
        <v>5000</v>
      </c>
      <c r="F186" s="369" t="s">
        <v>1342</v>
      </c>
      <c r="G186" s="369" t="s">
        <v>1342</v>
      </c>
      <c r="H186" s="369" t="s">
        <v>1342</v>
      </c>
      <c r="I186" s="369" t="s">
        <v>1342</v>
      </c>
      <c r="J186" s="241"/>
      <c r="K186" s="241"/>
    </row>
    <row r="187" spans="1:11" x14ac:dyDescent="0.25">
      <c r="A187" s="132" t="s">
        <v>465</v>
      </c>
      <c r="B187" s="185" t="str">
        <f>A187&amp;" School District"</f>
        <v>Goodman-Armstrong School District</v>
      </c>
      <c r="C187" s="135">
        <v>0.6</v>
      </c>
      <c r="D187" s="187">
        <f>1-C187</f>
        <v>0.4</v>
      </c>
      <c r="E187" s="149">
        <v>19202.400000000001</v>
      </c>
      <c r="F187" s="150">
        <v>0</v>
      </c>
      <c r="G187" s="151">
        <v>0</v>
      </c>
      <c r="H187" s="151">
        <f>G187/D187</f>
        <v>0</v>
      </c>
      <c r="I187" s="152">
        <v>19202.400000000001</v>
      </c>
    </row>
    <row r="188" spans="1:11" x14ac:dyDescent="0.25">
      <c r="A188" s="191" t="s">
        <v>466</v>
      </c>
      <c r="B188" s="240" t="str">
        <f>A188&amp;" School District"</f>
        <v>Granton Area School District</v>
      </c>
      <c r="C188" s="189">
        <v>0.8</v>
      </c>
      <c r="D188" s="189">
        <f>1-C188</f>
        <v>0.19999999999999996</v>
      </c>
      <c r="E188" s="190">
        <v>0</v>
      </c>
      <c r="F188" s="369">
        <v>640</v>
      </c>
      <c r="G188" s="369">
        <v>0</v>
      </c>
      <c r="H188" s="369">
        <f>G188/D188</f>
        <v>0</v>
      </c>
      <c r="I188" s="369">
        <v>0</v>
      </c>
      <c r="J188" s="241"/>
      <c r="K188" s="241"/>
    </row>
    <row r="189" spans="1:11" x14ac:dyDescent="0.25">
      <c r="A189" s="132"/>
      <c r="B189" s="185" t="s">
        <v>1458</v>
      </c>
      <c r="C189" s="135">
        <v>0.8</v>
      </c>
      <c r="D189" s="187">
        <v>0.19999999999999996</v>
      </c>
      <c r="E189" s="149">
        <v>5000</v>
      </c>
      <c r="F189" s="150" t="s">
        <v>1342</v>
      </c>
      <c r="G189" s="151" t="s">
        <v>1342</v>
      </c>
      <c r="H189" s="151" t="s">
        <v>1342</v>
      </c>
      <c r="I189" s="152" t="s">
        <v>1342</v>
      </c>
    </row>
    <row r="190" spans="1:11" x14ac:dyDescent="0.25">
      <c r="A190" s="191"/>
      <c r="B190" s="240" t="s">
        <v>1459</v>
      </c>
      <c r="C190" s="189">
        <v>0.6</v>
      </c>
      <c r="D190" s="189">
        <v>0.4</v>
      </c>
      <c r="E190" s="190">
        <v>10000</v>
      </c>
      <c r="F190" s="369">
        <v>11977.78</v>
      </c>
      <c r="G190" s="369">
        <v>10000</v>
      </c>
      <c r="H190" s="369">
        <f>G190/D190</f>
        <v>25000</v>
      </c>
      <c r="I190" s="369">
        <v>0</v>
      </c>
      <c r="J190" s="241"/>
      <c r="K190" s="241"/>
    </row>
    <row r="191" spans="1:11" x14ac:dyDescent="0.25">
      <c r="A191" s="132" t="s">
        <v>467</v>
      </c>
      <c r="B191" s="185" t="str">
        <f>A191&amp;" School District"</f>
        <v>Grantsburg School District</v>
      </c>
      <c r="C191" s="135">
        <v>0.7</v>
      </c>
      <c r="D191" s="187">
        <f>1-C191</f>
        <v>0.30000000000000004</v>
      </c>
      <c r="E191" s="149">
        <v>600</v>
      </c>
      <c r="F191" s="150">
        <v>117600</v>
      </c>
      <c r="G191" s="151">
        <v>600</v>
      </c>
      <c r="H191" s="151">
        <f>G191/D191</f>
        <v>1999.9999999999998</v>
      </c>
      <c r="I191" s="152">
        <v>0</v>
      </c>
    </row>
    <row r="192" spans="1:11" x14ac:dyDescent="0.25">
      <c r="A192" s="191"/>
      <c r="B192" s="240" t="s">
        <v>1379</v>
      </c>
      <c r="C192" s="189">
        <v>0.7</v>
      </c>
      <c r="D192" s="189">
        <v>0.30000000000000004</v>
      </c>
      <c r="E192" s="190">
        <v>5000</v>
      </c>
      <c r="F192" s="369" t="s">
        <v>1342</v>
      </c>
      <c r="G192" s="369" t="s">
        <v>1342</v>
      </c>
      <c r="H192" s="369" t="s">
        <v>1342</v>
      </c>
      <c r="I192" s="369" t="s">
        <v>1342</v>
      </c>
      <c r="J192" s="241"/>
      <c r="K192" s="241"/>
    </row>
    <row r="193" spans="1:11" x14ac:dyDescent="0.25">
      <c r="A193" s="132" t="s">
        <v>468</v>
      </c>
      <c r="B193" s="185" t="str">
        <f>A193&amp;" School District"</f>
        <v>Green Lake School District</v>
      </c>
      <c r="C193" s="135">
        <v>0.6</v>
      </c>
      <c r="D193" s="187">
        <f>1-C193</f>
        <v>0.4</v>
      </c>
      <c r="E193" s="149">
        <v>0</v>
      </c>
      <c r="F193" s="150">
        <v>0</v>
      </c>
      <c r="G193" s="151">
        <v>0</v>
      </c>
      <c r="H193" s="151">
        <f t="shared" ref="H193:H198" si="11">G193/D193</f>
        <v>0</v>
      </c>
      <c r="I193" s="152">
        <v>0</v>
      </c>
    </row>
    <row r="194" spans="1:11" x14ac:dyDescent="0.25">
      <c r="A194" s="191"/>
      <c r="B194" s="240" t="s">
        <v>1460</v>
      </c>
      <c r="C194" s="189">
        <v>0.7</v>
      </c>
      <c r="D194" s="189">
        <v>0.30000000000000004</v>
      </c>
      <c r="E194" s="190">
        <v>7500</v>
      </c>
      <c r="F194" s="369">
        <v>9582.23</v>
      </c>
      <c r="G194" s="369">
        <v>7500</v>
      </c>
      <c r="H194" s="369">
        <f t="shared" si="11"/>
        <v>24999.999999999996</v>
      </c>
      <c r="I194" s="369">
        <v>0</v>
      </c>
      <c r="J194" s="241"/>
      <c r="K194" s="241"/>
    </row>
    <row r="195" spans="1:11" x14ac:dyDescent="0.25">
      <c r="A195" s="132" t="s">
        <v>651</v>
      </c>
      <c r="B195" s="185" t="str">
        <f>A195&amp;" School District"</f>
        <v>Greenwood School District</v>
      </c>
      <c r="C195" s="135"/>
      <c r="D195" s="187">
        <f>1-C195</f>
        <v>1</v>
      </c>
      <c r="E195" s="149">
        <v>0</v>
      </c>
      <c r="F195" s="150">
        <v>0</v>
      </c>
      <c r="G195" s="151">
        <v>0</v>
      </c>
      <c r="H195" s="151">
        <f t="shared" si="11"/>
        <v>0</v>
      </c>
      <c r="I195" s="152">
        <v>0</v>
      </c>
    </row>
    <row r="196" spans="1:11" x14ac:dyDescent="0.25">
      <c r="A196" s="191" t="s">
        <v>469</v>
      </c>
      <c r="B196" s="240" t="str">
        <f>A196&amp;" School District"</f>
        <v>Gresham School District</v>
      </c>
      <c r="C196" s="189">
        <v>0.8</v>
      </c>
      <c r="D196" s="189">
        <f>1-C196</f>
        <v>0.19999999999999996</v>
      </c>
      <c r="E196" s="190">
        <v>24200</v>
      </c>
      <c r="F196" s="369">
        <v>0</v>
      </c>
      <c r="G196" s="369">
        <v>0</v>
      </c>
      <c r="H196" s="369">
        <f t="shared" si="11"/>
        <v>0</v>
      </c>
      <c r="I196" s="369">
        <v>24200</v>
      </c>
      <c r="J196" s="241"/>
      <c r="K196" s="241"/>
    </row>
    <row r="197" spans="1:11" x14ac:dyDescent="0.25">
      <c r="A197" s="132"/>
      <c r="B197" s="185" t="s">
        <v>1461</v>
      </c>
      <c r="C197" s="135">
        <v>0.8</v>
      </c>
      <c r="D197" s="187">
        <v>0.19999999999999996</v>
      </c>
      <c r="E197" s="149">
        <v>5000</v>
      </c>
      <c r="F197" s="150">
        <v>9582.23</v>
      </c>
      <c r="G197" s="151">
        <v>5000</v>
      </c>
      <c r="H197" s="151">
        <f t="shared" si="11"/>
        <v>25000.000000000007</v>
      </c>
      <c r="I197" s="152">
        <v>0</v>
      </c>
    </row>
    <row r="198" spans="1:11" x14ac:dyDescent="0.25">
      <c r="A198" s="191" t="s">
        <v>470</v>
      </c>
      <c r="B198" s="240" t="str">
        <f>A198&amp;" School District"</f>
        <v>Hartford UHS School District</v>
      </c>
      <c r="C198" s="189">
        <v>0.5</v>
      </c>
      <c r="D198" s="189">
        <f>1-C198</f>
        <v>0.5</v>
      </c>
      <c r="E198" s="190">
        <v>0</v>
      </c>
      <c r="F198" s="369">
        <v>91500</v>
      </c>
      <c r="G198" s="369">
        <v>0</v>
      </c>
      <c r="H198" s="369">
        <f t="shared" si="11"/>
        <v>0</v>
      </c>
      <c r="I198" s="369">
        <v>0</v>
      </c>
      <c r="J198" s="241"/>
      <c r="K198" s="241"/>
    </row>
    <row r="199" spans="1:11" x14ac:dyDescent="0.25">
      <c r="A199" s="132"/>
      <c r="B199" s="185" t="s">
        <v>1380</v>
      </c>
      <c r="C199" s="135">
        <v>0.5</v>
      </c>
      <c r="D199" s="187">
        <v>0.5</v>
      </c>
      <c r="E199" s="149">
        <v>5000</v>
      </c>
      <c r="F199" s="150" t="s">
        <v>1342</v>
      </c>
      <c r="G199" s="151" t="s">
        <v>1342</v>
      </c>
      <c r="H199" s="151" t="s">
        <v>1342</v>
      </c>
      <c r="I199" s="152" t="s">
        <v>1342</v>
      </c>
    </row>
    <row r="200" spans="1:11" x14ac:dyDescent="0.25">
      <c r="A200" s="191"/>
      <c r="B200" s="240" t="s">
        <v>1462</v>
      </c>
      <c r="C200" s="189">
        <v>0.7</v>
      </c>
      <c r="D200" s="189">
        <v>0.30000000000000004</v>
      </c>
      <c r="E200" s="190">
        <v>7500</v>
      </c>
      <c r="F200" s="369" t="s">
        <v>1342</v>
      </c>
      <c r="G200" s="369" t="s">
        <v>1342</v>
      </c>
      <c r="H200" s="369" t="s">
        <v>1342</v>
      </c>
      <c r="I200" s="369" t="s">
        <v>1342</v>
      </c>
      <c r="J200" s="241"/>
      <c r="K200" s="241"/>
    </row>
    <row r="201" spans="1:11" x14ac:dyDescent="0.25">
      <c r="A201" s="132"/>
      <c r="B201" s="185" t="s">
        <v>1463</v>
      </c>
      <c r="C201" s="135">
        <v>0.8</v>
      </c>
      <c r="D201" s="187">
        <v>0.19999999999999996</v>
      </c>
      <c r="E201" s="149">
        <v>5000</v>
      </c>
      <c r="F201" s="150" t="s">
        <v>1342</v>
      </c>
      <c r="G201" s="151" t="s">
        <v>1342</v>
      </c>
      <c r="H201" s="151" t="s">
        <v>1342</v>
      </c>
      <c r="I201" s="152" t="s">
        <v>1342</v>
      </c>
    </row>
    <row r="202" spans="1:11" x14ac:dyDescent="0.25">
      <c r="A202" s="191" t="s">
        <v>471</v>
      </c>
      <c r="B202" s="240" t="str">
        <f>A202&amp;" School District"</f>
        <v>Hayward Community School District</v>
      </c>
      <c r="C202" s="189">
        <v>0.7</v>
      </c>
      <c r="D202" s="189">
        <f>1-C202</f>
        <v>0.30000000000000004</v>
      </c>
      <c r="E202" s="190">
        <v>90</v>
      </c>
      <c r="F202" s="369">
        <v>4900</v>
      </c>
      <c r="G202" s="369">
        <v>90</v>
      </c>
      <c r="H202" s="369">
        <f>G202/D202</f>
        <v>299.99999999999994</v>
      </c>
      <c r="I202" s="369">
        <v>0</v>
      </c>
      <c r="J202" s="241"/>
      <c r="K202" s="241"/>
    </row>
    <row r="203" spans="1:11" x14ac:dyDescent="0.25">
      <c r="A203" s="132"/>
      <c r="B203" s="185" t="s">
        <v>1381</v>
      </c>
      <c r="C203" s="135">
        <v>0.5</v>
      </c>
      <c r="D203" s="187">
        <v>0.5</v>
      </c>
      <c r="E203" s="149">
        <v>10000</v>
      </c>
      <c r="F203" s="150" t="s">
        <v>1342</v>
      </c>
      <c r="G203" s="151" t="s">
        <v>1342</v>
      </c>
      <c r="H203" s="151" t="s">
        <v>1342</v>
      </c>
      <c r="I203" s="152" t="s">
        <v>1342</v>
      </c>
    </row>
    <row r="204" spans="1:11" x14ac:dyDescent="0.25">
      <c r="A204" s="191"/>
      <c r="B204" s="240" t="s">
        <v>1464</v>
      </c>
      <c r="C204" s="189">
        <v>0.7</v>
      </c>
      <c r="D204" s="189">
        <v>0.30000000000000004</v>
      </c>
      <c r="E204" s="190">
        <v>7500</v>
      </c>
      <c r="F204" s="369" t="s">
        <v>1342</v>
      </c>
      <c r="G204" s="369" t="s">
        <v>1342</v>
      </c>
      <c r="H204" s="369" t="s">
        <v>1342</v>
      </c>
      <c r="I204" s="369" t="s">
        <v>1342</v>
      </c>
      <c r="J204" s="241"/>
      <c r="K204" s="241"/>
    </row>
    <row r="205" spans="1:11" x14ac:dyDescent="0.25">
      <c r="A205" s="132"/>
      <c r="B205" s="185" t="s">
        <v>1465</v>
      </c>
      <c r="C205" s="135">
        <v>0.5</v>
      </c>
      <c r="D205" s="187">
        <v>0.5</v>
      </c>
      <c r="E205" s="149">
        <v>10000</v>
      </c>
      <c r="F205" s="150">
        <v>17391.740000000002</v>
      </c>
      <c r="G205" s="151">
        <v>10000</v>
      </c>
      <c r="H205" s="151">
        <f t="shared" ref="H205:H217" si="12">G205/D205</f>
        <v>20000</v>
      </c>
      <c r="I205" s="152">
        <v>0</v>
      </c>
    </row>
    <row r="206" spans="1:11" x14ac:dyDescent="0.25">
      <c r="A206" s="191" t="s">
        <v>472</v>
      </c>
      <c r="B206" s="240" t="str">
        <f>A206&amp;" School District"</f>
        <v>Herman-Neosho-Rubicon School District</v>
      </c>
      <c r="C206" s="189">
        <v>0</v>
      </c>
      <c r="D206" s="189">
        <f>1-C206</f>
        <v>1</v>
      </c>
      <c r="E206" s="190">
        <v>0</v>
      </c>
      <c r="F206" s="369">
        <v>0</v>
      </c>
      <c r="G206" s="369">
        <v>0</v>
      </c>
      <c r="H206" s="369">
        <f t="shared" si="12"/>
        <v>0</v>
      </c>
      <c r="I206" s="369">
        <v>0</v>
      </c>
      <c r="J206" s="241"/>
      <c r="K206" s="241"/>
    </row>
    <row r="207" spans="1:11" x14ac:dyDescent="0.25">
      <c r="A207" s="132" t="s">
        <v>473</v>
      </c>
      <c r="B207" s="185" t="str">
        <f>A207&amp;" School District"</f>
        <v>Highland School District</v>
      </c>
      <c r="C207" s="135">
        <v>0</v>
      </c>
      <c r="D207" s="187">
        <f>1-C207</f>
        <v>1</v>
      </c>
      <c r="E207" s="149">
        <v>15690.4</v>
      </c>
      <c r="F207" s="150">
        <v>0</v>
      </c>
      <c r="G207" s="151">
        <v>0</v>
      </c>
      <c r="H207" s="151">
        <f t="shared" si="12"/>
        <v>0</v>
      </c>
      <c r="I207" s="152">
        <v>15690.4</v>
      </c>
    </row>
    <row r="208" spans="1:11" x14ac:dyDescent="0.25">
      <c r="A208" s="191" t="s">
        <v>474</v>
      </c>
      <c r="B208" s="240" t="str">
        <f>A208&amp;" School District"</f>
        <v>Hilbert School District</v>
      </c>
      <c r="C208" s="189">
        <v>0.6</v>
      </c>
      <c r="D208" s="189">
        <f>1-C208</f>
        <v>0.4</v>
      </c>
      <c r="E208" s="190">
        <v>25280</v>
      </c>
      <c r="F208" s="369">
        <v>52200</v>
      </c>
      <c r="G208" s="369">
        <v>25280</v>
      </c>
      <c r="H208" s="369">
        <f t="shared" si="12"/>
        <v>63200</v>
      </c>
      <c r="I208" s="369">
        <v>0</v>
      </c>
      <c r="J208" s="241"/>
      <c r="K208" s="241"/>
    </row>
    <row r="209" spans="1:11" x14ac:dyDescent="0.25">
      <c r="A209" s="132"/>
      <c r="B209" s="185" t="s">
        <v>1466</v>
      </c>
      <c r="C209" s="135">
        <v>0.7</v>
      </c>
      <c r="D209" s="187">
        <v>0.30000000000000004</v>
      </c>
      <c r="E209" s="149">
        <v>7145</v>
      </c>
      <c r="F209" s="150">
        <v>17631.3</v>
      </c>
      <c r="G209" s="151">
        <v>7145</v>
      </c>
      <c r="H209" s="151">
        <f t="shared" si="12"/>
        <v>23816.666666666664</v>
      </c>
      <c r="I209" s="152">
        <v>0</v>
      </c>
    </row>
    <row r="210" spans="1:11" x14ac:dyDescent="0.25">
      <c r="A210" s="191" t="s">
        <v>475</v>
      </c>
      <c r="B210" s="240" t="str">
        <f>A210&amp;" School District"</f>
        <v>Hillsboro School District</v>
      </c>
      <c r="C210" s="189">
        <v>0.7</v>
      </c>
      <c r="D210" s="189">
        <f>1-C210</f>
        <v>0.30000000000000004</v>
      </c>
      <c r="E210" s="190">
        <v>115.19999999999709</v>
      </c>
      <c r="F210" s="369">
        <v>770</v>
      </c>
      <c r="G210" s="369">
        <v>115.19999999999709</v>
      </c>
      <c r="H210" s="369">
        <f t="shared" si="12"/>
        <v>383.99999999999022</v>
      </c>
      <c r="I210" s="369">
        <v>0</v>
      </c>
      <c r="J210" s="241"/>
      <c r="K210" s="241"/>
    </row>
    <row r="211" spans="1:11" x14ac:dyDescent="0.25">
      <c r="A211" s="132" t="s">
        <v>476</v>
      </c>
      <c r="B211" s="185" t="str">
        <f>A211&amp;" School District"</f>
        <v>Horicon School District</v>
      </c>
      <c r="C211" s="135">
        <v>0.7</v>
      </c>
      <c r="D211" s="187">
        <f>1-C211</f>
        <v>0.30000000000000004</v>
      </c>
      <c r="E211" s="149">
        <v>1723.1999999999971</v>
      </c>
      <c r="F211" s="150">
        <v>19600</v>
      </c>
      <c r="G211" s="151">
        <v>1723.1999999999971</v>
      </c>
      <c r="H211" s="151">
        <f t="shared" si="12"/>
        <v>5743.9999999999891</v>
      </c>
      <c r="I211" s="152">
        <v>0</v>
      </c>
    </row>
    <row r="212" spans="1:11" x14ac:dyDescent="0.25">
      <c r="A212" s="191"/>
      <c r="B212" s="240" t="s">
        <v>1467</v>
      </c>
      <c r="C212" s="189">
        <v>0.5</v>
      </c>
      <c r="D212" s="189">
        <v>0.5</v>
      </c>
      <c r="E212" s="190">
        <v>10000</v>
      </c>
      <c r="F212" s="369">
        <v>9582.23</v>
      </c>
      <c r="G212" s="369">
        <v>9582.23</v>
      </c>
      <c r="H212" s="369">
        <f t="shared" si="12"/>
        <v>19164.46</v>
      </c>
      <c r="I212" s="369">
        <v>417.77000000000044</v>
      </c>
      <c r="J212" s="241"/>
      <c r="K212" s="241"/>
    </row>
    <row r="213" spans="1:11" x14ac:dyDescent="0.25">
      <c r="A213" s="132" t="s">
        <v>477</v>
      </c>
      <c r="B213" s="185" t="str">
        <f>A213&amp;" School District"</f>
        <v>Hurley School District</v>
      </c>
      <c r="C213" s="135">
        <v>0.7</v>
      </c>
      <c r="D213" s="187">
        <f>1-C213</f>
        <v>0.30000000000000004</v>
      </c>
      <c r="E213" s="149">
        <v>390.19999999999709</v>
      </c>
      <c r="F213" s="150">
        <v>10500</v>
      </c>
      <c r="G213" s="151">
        <v>390.19999999999709</v>
      </c>
      <c r="H213" s="151">
        <f t="shared" si="12"/>
        <v>1300.6666666666567</v>
      </c>
      <c r="I213" s="152">
        <v>0</v>
      </c>
    </row>
    <row r="214" spans="1:11" x14ac:dyDescent="0.25">
      <c r="A214" s="191"/>
      <c r="B214" s="240" t="s">
        <v>1468</v>
      </c>
      <c r="C214" s="189">
        <v>0.6</v>
      </c>
      <c r="D214" s="189">
        <v>0.4</v>
      </c>
      <c r="E214" s="190">
        <v>7500</v>
      </c>
      <c r="F214" s="369">
        <v>14373.34</v>
      </c>
      <c r="G214" s="369">
        <v>7500</v>
      </c>
      <c r="H214" s="369">
        <f t="shared" si="12"/>
        <v>18750</v>
      </c>
      <c r="I214" s="369">
        <v>0</v>
      </c>
      <c r="J214" s="241"/>
      <c r="K214" s="241"/>
    </row>
    <row r="215" spans="1:11" x14ac:dyDescent="0.25">
      <c r="A215" s="132" t="s">
        <v>478</v>
      </c>
      <c r="B215" s="185" t="str">
        <f>A215&amp;" School District"</f>
        <v>Hustisford School District</v>
      </c>
      <c r="C215" s="135">
        <v>0.6</v>
      </c>
      <c r="D215" s="187">
        <f>1-C215</f>
        <v>0.4</v>
      </c>
      <c r="E215" s="149">
        <v>0</v>
      </c>
      <c r="F215" s="150">
        <v>660</v>
      </c>
      <c r="G215" s="151">
        <v>0</v>
      </c>
      <c r="H215" s="151">
        <f t="shared" si="12"/>
        <v>0</v>
      </c>
      <c r="I215" s="152">
        <v>0</v>
      </c>
    </row>
    <row r="216" spans="1:11" x14ac:dyDescent="0.25">
      <c r="A216" s="191"/>
      <c r="B216" s="240" t="s">
        <v>1469</v>
      </c>
      <c r="C216" s="189">
        <v>0.6</v>
      </c>
      <c r="D216" s="189">
        <v>0.4</v>
      </c>
      <c r="E216" s="190">
        <v>7500</v>
      </c>
      <c r="F216" s="369">
        <v>24118.46</v>
      </c>
      <c r="G216" s="369">
        <v>7500</v>
      </c>
      <c r="H216" s="369">
        <f t="shared" si="12"/>
        <v>18750</v>
      </c>
      <c r="I216" s="369">
        <v>0</v>
      </c>
      <c r="J216" s="241"/>
      <c r="K216" s="241"/>
    </row>
    <row r="217" spans="1:11" x14ac:dyDescent="0.25">
      <c r="A217" s="132"/>
      <c r="B217" s="185" t="s">
        <v>1470</v>
      </c>
      <c r="C217" s="135">
        <v>0.6</v>
      </c>
      <c r="D217" s="187">
        <v>0.4</v>
      </c>
      <c r="E217" s="149">
        <v>5000</v>
      </c>
      <c r="F217" s="150">
        <v>9582.23</v>
      </c>
      <c r="G217" s="151">
        <v>5000</v>
      </c>
      <c r="H217" s="151">
        <f t="shared" si="12"/>
        <v>12500</v>
      </c>
      <c r="I217" s="152">
        <v>0</v>
      </c>
    </row>
    <row r="218" spans="1:11" x14ac:dyDescent="0.25">
      <c r="A218" s="191"/>
      <c r="B218" s="240" t="s">
        <v>1471</v>
      </c>
      <c r="C218" s="189">
        <v>0.8</v>
      </c>
      <c r="D218" s="189">
        <v>0.19999999999999996</v>
      </c>
      <c r="E218" s="190">
        <v>5000</v>
      </c>
      <c r="F218" s="369" t="s">
        <v>1342</v>
      </c>
      <c r="G218" s="369" t="s">
        <v>1342</v>
      </c>
      <c r="H218" s="369" t="s">
        <v>1342</v>
      </c>
      <c r="I218" s="369" t="s">
        <v>1342</v>
      </c>
      <c r="J218" s="241"/>
      <c r="K218" s="241"/>
    </row>
    <row r="219" spans="1:11" x14ac:dyDescent="0.25">
      <c r="A219" s="132" t="s">
        <v>479</v>
      </c>
      <c r="B219" s="185" t="str">
        <f>A219&amp;" School District"</f>
        <v>Independence School District</v>
      </c>
      <c r="C219" s="135">
        <v>0.8</v>
      </c>
      <c r="D219" s="187">
        <f>1-C219</f>
        <v>0.19999999999999996</v>
      </c>
      <c r="E219" s="149">
        <v>30000</v>
      </c>
      <c r="F219" s="150">
        <v>34400</v>
      </c>
      <c r="G219" s="151">
        <v>30000</v>
      </c>
      <c r="H219" s="151">
        <f t="shared" ref="H219:H226" si="13">G219/D219</f>
        <v>150000.00000000003</v>
      </c>
      <c r="I219" s="152">
        <v>0</v>
      </c>
    </row>
    <row r="220" spans="1:11" x14ac:dyDescent="0.25">
      <c r="A220" s="191"/>
      <c r="B220" s="240" t="s">
        <v>1472</v>
      </c>
      <c r="C220" s="189">
        <v>0.6</v>
      </c>
      <c r="D220" s="189">
        <v>0.4</v>
      </c>
      <c r="E220" s="190">
        <v>7500</v>
      </c>
      <c r="F220" s="369">
        <v>9582.23</v>
      </c>
      <c r="G220" s="369">
        <v>7500</v>
      </c>
      <c r="H220" s="369">
        <f t="shared" si="13"/>
        <v>18750</v>
      </c>
      <c r="I220" s="369">
        <v>0</v>
      </c>
      <c r="J220" s="241"/>
      <c r="K220" s="241"/>
    </row>
    <row r="221" spans="1:11" x14ac:dyDescent="0.25">
      <c r="A221" s="132" t="s">
        <v>480</v>
      </c>
      <c r="B221" s="185" t="str">
        <f>A221&amp;" School District"</f>
        <v>Iola-Scandinavia School District</v>
      </c>
      <c r="C221" s="135">
        <v>0.7</v>
      </c>
      <c r="D221" s="187">
        <f>1-C221</f>
        <v>0.30000000000000004</v>
      </c>
      <c r="E221" s="149">
        <v>0</v>
      </c>
      <c r="F221" s="150">
        <v>1680</v>
      </c>
      <c r="G221" s="151">
        <v>0</v>
      </c>
      <c r="H221" s="151">
        <f t="shared" si="13"/>
        <v>0</v>
      </c>
      <c r="I221" s="152">
        <v>0</v>
      </c>
    </row>
    <row r="222" spans="1:11" x14ac:dyDescent="0.25">
      <c r="A222" s="191" t="s">
        <v>481</v>
      </c>
      <c r="B222" s="240" t="str">
        <f>A222&amp;" School District"</f>
        <v>Iowa-Grant School District</v>
      </c>
      <c r="C222" s="189">
        <v>0.7</v>
      </c>
      <c r="D222" s="189">
        <f>1-C222</f>
        <v>0.30000000000000004</v>
      </c>
      <c r="E222" s="190">
        <v>4.6999999999970896</v>
      </c>
      <c r="F222" s="369">
        <v>4200</v>
      </c>
      <c r="G222" s="369">
        <v>4.6999999999970896</v>
      </c>
      <c r="H222" s="369">
        <f t="shared" si="13"/>
        <v>15.666666666656964</v>
      </c>
      <c r="I222" s="369">
        <v>0</v>
      </c>
      <c r="J222" s="241"/>
      <c r="K222" s="241"/>
    </row>
    <row r="223" spans="1:11" x14ac:dyDescent="0.25">
      <c r="A223" s="132"/>
      <c r="B223" s="185" t="s">
        <v>1473</v>
      </c>
      <c r="C223" s="135">
        <v>0.7</v>
      </c>
      <c r="D223" s="187">
        <v>0.30000000000000004</v>
      </c>
      <c r="E223" s="149">
        <v>5000</v>
      </c>
      <c r="F223" s="150">
        <v>9582.23</v>
      </c>
      <c r="G223" s="151">
        <v>5000</v>
      </c>
      <c r="H223" s="151">
        <f t="shared" si="13"/>
        <v>16666.666666666664</v>
      </c>
      <c r="I223" s="152">
        <v>0</v>
      </c>
    </row>
    <row r="224" spans="1:11" x14ac:dyDescent="0.25">
      <c r="A224" s="191" t="s">
        <v>482</v>
      </c>
      <c r="B224" s="240" t="str">
        <f>A224&amp;" School District"</f>
        <v>Ithaca School District</v>
      </c>
      <c r="C224" s="189">
        <v>0.7</v>
      </c>
      <c r="D224" s="189">
        <f>1-C224</f>
        <v>0.30000000000000004</v>
      </c>
      <c r="E224" s="190">
        <v>450</v>
      </c>
      <c r="F224" s="369">
        <v>39200</v>
      </c>
      <c r="G224" s="369">
        <v>450</v>
      </c>
      <c r="H224" s="369">
        <f t="shared" si="13"/>
        <v>1499.9999999999998</v>
      </c>
      <c r="I224" s="369">
        <v>0</v>
      </c>
      <c r="J224" s="241"/>
      <c r="K224" s="241"/>
    </row>
    <row r="225" spans="1:11" x14ac:dyDescent="0.25">
      <c r="A225" s="132"/>
      <c r="B225" s="185" t="s">
        <v>1474</v>
      </c>
      <c r="C225" s="135">
        <v>0.7</v>
      </c>
      <c r="D225" s="187">
        <v>0.30000000000000004</v>
      </c>
      <c r="E225" s="149">
        <v>7500</v>
      </c>
      <c r="F225" s="150">
        <v>9582.23</v>
      </c>
      <c r="G225" s="151">
        <v>7500</v>
      </c>
      <c r="H225" s="151">
        <f t="shared" si="13"/>
        <v>24999.999999999996</v>
      </c>
      <c r="I225" s="152">
        <v>0</v>
      </c>
    </row>
    <row r="226" spans="1:11" x14ac:dyDescent="0.25">
      <c r="A226" s="191"/>
      <c r="B226" s="240" t="s">
        <v>1475</v>
      </c>
      <c r="C226" s="189">
        <v>0.6</v>
      </c>
      <c r="D226" s="189">
        <v>0.4</v>
      </c>
      <c r="E226" s="190">
        <v>5000</v>
      </c>
      <c r="F226" s="369">
        <v>9582.23</v>
      </c>
      <c r="G226" s="369">
        <v>5000</v>
      </c>
      <c r="H226" s="369">
        <f t="shared" si="13"/>
        <v>12500</v>
      </c>
      <c r="I226" s="369">
        <v>0</v>
      </c>
      <c r="J226" s="241"/>
      <c r="K226" s="241"/>
    </row>
    <row r="227" spans="1:11" x14ac:dyDescent="0.25">
      <c r="A227" s="132"/>
      <c r="B227" s="185" t="s">
        <v>1582</v>
      </c>
      <c r="C227" s="135">
        <v>0.7</v>
      </c>
      <c r="D227" s="187">
        <v>0.30000000000000004</v>
      </c>
      <c r="E227" s="149">
        <v>5000</v>
      </c>
      <c r="F227" s="150" t="s">
        <v>1342</v>
      </c>
      <c r="G227" s="151" t="s">
        <v>1342</v>
      </c>
      <c r="H227" s="151" t="s">
        <v>1342</v>
      </c>
      <c r="I227" s="152" t="s">
        <v>1342</v>
      </c>
    </row>
    <row r="228" spans="1:11" x14ac:dyDescent="0.25">
      <c r="A228" s="191"/>
      <c r="B228" s="240" t="s">
        <v>1476</v>
      </c>
      <c r="C228" s="189">
        <v>0.6</v>
      </c>
      <c r="D228" s="189">
        <v>0.4</v>
      </c>
      <c r="E228" s="190">
        <v>5000</v>
      </c>
      <c r="F228" s="369">
        <v>9582.23</v>
      </c>
      <c r="G228" s="369">
        <v>5000</v>
      </c>
      <c r="H228" s="369">
        <f t="shared" ref="H228:H259" si="14">G228/D228</f>
        <v>12500</v>
      </c>
      <c r="I228" s="369">
        <v>0</v>
      </c>
      <c r="J228" s="241"/>
      <c r="K228" s="241"/>
    </row>
    <row r="229" spans="1:11" x14ac:dyDescent="0.25">
      <c r="A229" s="132"/>
      <c r="B229" s="185" t="s">
        <v>1477</v>
      </c>
      <c r="C229" s="135">
        <v>0.7</v>
      </c>
      <c r="D229" s="187">
        <v>0.30000000000000004</v>
      </c>
      <c r="E229" s="149">
        <v>10000</v>
      </c>
      <c r="F229" s="150">
        <v>21320.45</v>
      </c>
      <c r="G229" s="151">
        <v>10000</v>
      </c>
      <c r="H229" s="151">
        <f t="shared" si="14"/>
        <v>33333.333333333328</v>
      </c>
      <c r="I229" s="152">
        <v>0</v>
      </c>
    </row>
    <row r="230" spans="1:11" x14ac:dyDescent="0.25">
      <c r="A230" s="191" t="s">
        <v>483</v>
      </c>
      <c r="B230" s="240" t="str">
        <f>A230&amp;" School District"</f>
        <v>Juda School District</v>
      </c>
      <c r="C230" s="189">
        <v>0.7</v>
      </c>
      <c r="D230" s="189">
        <f>1-C230</f>
        <v>0.30000000000000004</v>
      </c>
      <c r="E230" s="190">
        <v>3.6999999999970896</v>
      </c>
      <c r="F230" s="369">
        <v>1470</v>
      </c>
      <c r="G230" s="369">
        <v>3.6999999999970896</v>
      </c>
      <c r="H230" s="369">
        <f t="shared" si="14"/>
        <v>12.33333333332363</v>
      </c>
      <c r="I230" s="369">
        <v>0</v>
      </c>
      <c r="J230" s="241"/>
      <c r="K230" s="241"/>
    </row>
    <row r="231" spans="1:11" x14ac:dyDescent="0.25">
      <c r="A231" s="132"/>
      <c r="B231" s="185" t="s">
        <v>1478</v>
      </c>
      <c r="C231" s="135">
        <v>0.6</v>
      </c>
      <c r="D231" s="187">
        <v>0.4</v>
      </c>
      <c r="E231" s="149">
        <v>7500</v>
      </c>
      <c r="F231" s="150">
        <v>32531.66</v>
      </c>
      <c r="G231" s="151">
        <v>7500</v>
      </c>
      <c r="H231" s="151">
        <f t="shared" si="14"/>
        <v>18750</v>
      </c>
      <c r="I231" s="152">
        <v>0</v>
      </c>
    </row>
    <row r="232" spans="1:11" x14ac:dyDescent="0.25">
      <c r="A232" s="191"/>
      <c r="B232" s="240" t="s">
        <v>1479</v>
      </c>
      <c r="C232" s="189">
        <v>0.7</v>
      </c>
      <c r="D232" s="189">
        <v>0.30000000000000004</v>
      </c>
      <c r="E232" s="190">
        <v>4503</v>
      </c>
      <c r="F232" s="369">
        <v>9582.23</v>
      </c>
      <c r="G232" s="369">
        <v>4503</v>
      </c>
      <c r="H232" s="369">
        <f t="shared" si="14"/>
        <v>15009.999999999998</v>
      </c>
      <c r="I232" s="369">
        <v>0</v>
      </c>
      <c r="J232" s="241"/>
      <c r="K232" s="241"/>
    </row>
    <row r="233" spans="1:11" x14ac:dyDescent="0.25">
      <c r="A233" s="132" t="s">
        <v>484</v>
      </c>
      <c r="B233" s="185" t="str">
        <f>A233&amp;" School District"</f>
        <v>Kewaskum School District</v>
      </c>
      <c r="C233" s="135">
        <v>0.4</v>
      </c>
      <c r="D233" s="187">
        <f>1-C233</f>
        <v>0.6</v>
      </c>
      <c r="E233" s="149">
        <v>3679</v>
      </c>
      <c r="F233" s="150">
        <v>76400</v>
      </c>
      <c r="G233" s="151">
        <v>3679</v>
      </c>
      <c r="H233" s="151">
        <f t="shared" si="14"/>
        <v>6131.666666666667</v>
      </c>
      <c r="I233" s="152">
        <v>0</v>
      </c>
    </row>
    <row r="234" spans="1:11" x14ac:dyDescent="0.25">
      <c r="A234" s="191" t="s">
        <v>485</v>
      </c>
      <c r="B234" s="240" t="str">
        <f>A234&amp;" School District"</f>
        <v>Kewaunee School District</v>
      </c>
      <c r="C234" s="189">
        <v>0.7</v>
      </c>
      <c r="D234" s="189">
        <f>1-C234</f>
        <v>0.30000000000000004</v>
      </c>
      <c r="E234" s="190">
        <v>933.59999999999854</v>
      </c>
      <c r="F234" s="369">
        <v>32900</v>
      </c>
      <c r="G234" s="369">
        <v>933.59999999999854</v>
      </c>
      <c r="H234" s="369">
        <f t="shared" si="14"/>
        <v>3111.9999999999945</v>
      </c>
      <c r="I234" s="369">
        <v>0</v>
      </c>
      <c r="J234" s="241"/>
      <c r="K234" s="241"/>
    </row>
    <row r="235" spans="1:11" x14ac:dyDescent="0.25">
      <c r="A235" s="132" t="s">
        <v>486</v>
      </c>
      <c r="B235" s="185" t="str">
        <f>A235&amp;" School District"</f>
        <v>Kickapoo Area School District</v>
      </c>
      <c r="C235" s="135">
        <v>0.8</v>
      </c>
      <c r="D235" s="187">
        <f>1-C235</f>
        <v>0.19999999999999996</v>
      </c>
      <c r="E235" s="149">
        <v>18779</v>
      </c>
      <c r="F235" s="150">
        <v>8000</v>
      </c>
      <c r="G235" s="151">
        <v>8000</v>
      </c>
      <c r="H235" s="151">
        <f t="shared" si="14"/>
        <v>40000.000000000007</v>
      </c>
      <c r="I235" s="152">
        <v>10779</v>
      </c>
    </row>
    <row r="236" spans="1:11" x14ac:dyDescent="0.25">
      <c r="A236" s="191" t="s">
        <v>487</v>
      </c>
      <c r="B236" s="240" t="str">
        <f>A236&amp;" School District"</f>
        <v>Kiel Area School District</v>
      </c>
      <c r="C236" s="189">
        <v>0.5</v>
      </c>
      <c r="D236" s="189">
        <f>1-C236</f>
        <v>0.5</v>
      </c>
      <c r="E236" s="190">
        <v>760</v>
      </c>
      <c r="F236" s="369">
        <v>0</v>
      </c>
      <c r="G236" s="369">
        <v>0</v>
      </c>
      <c r="H236" s="369">
        <f t="shared" si="14"/>
        <v>0</v>
      </c>
      <c r="I236" s="369">
        <v>760</v>
      </c>
      <c r="J236" s="241"/>
      <c r="K236" s="241"/>
    </row>
    <row r="237" spans="1:11" x14ac:dyDescent="0.25">
      <c r="A237" s="132"/>
      <c r="B237" s="185" t="s">
        <v>1480</v>
      </c>
      <c r="C237" s="135">
        <v>0.6</v>
      </c>
      <c r="D237" s="187">
        <v>0.4</v>
      </c>
      <c r="E237" s="149">
        <v>4597</v>
      </c>
      <c r="F237" s="150">
        <v>14883.59</v>
      </c>
      <c r="G237" s="151">
        <v>4597</v>
      </c>
      <c r="H237" s="151">
        <f t="shared" si="14"/>
        <v>11492.5</v>
      </c>
      <c r="I237" s="152">
        <v>0</v>
      </c>
    </row>
    <row r="238" spans="1:11" x14ac:dyDescent="0.25">
      <c r="A238" s="191"/>
      <c r="B238" s="240" t="s">
        <v>1481</v>
      </c>
      <c r="C238" s="189">
        <v>0.6</v>
      </c>
      <c r="D238" s="189">
        <v>0.4</v>
      </c>
      <c r="E238" s="190">
        <v>7500</v>
      </c>
      <c r="F238" s="369">
        <v>17966.669999999998</v>
      </c>
      <c r="G238" s="369">
        <v>7500</v>
      </c>
      <c r="H238" s="369">
        <f t="shared" si="14"/>
        <v>18750</v>
      </c>
      <c r="I238" s="369">
        <v>0</v>
      </c>
      <c r="J238" s="241"/>
      <c r="K238" s="241"/>
    </row>
    <row r="239" spans="1:11" x14ac:dyDescent="0.25">
      <c r="A239" s="132" t="s">
        <v>975</v>
      </c>
      <c r="B239" s="185" t="str">
        <f>A239&amp;" School District"</f>
        <v>La Farge School District</v>
      </c>
      <c r="C239" s="135">
        <v>0.8</v>
      </c>
      <c r="D239" s="187">
        <f>1-C239</f>
        <v>0.19999999999999996</v>
      </c>
      <c r="E239" s="149">
        <v>12544.000000000004</v>
      </c>
      <c r="F239" s="150">
        <v>160</v>
      </c>
      <c r="G239" s="151">
        <v>160</v>
      </c>
      <c r="H239" s="151">
        <f t="shared" si="14"/>
        <v>800.00000000000023</v>
      </c>
      <c r="I239" s="152">
        <v>12384.000000000004</v>
      </c>
    </row>
    <row r="240" spans="1:11" x14ac:dyDescent="0.25">
      <c r="A240" s="191"/>
      <c r="B240" s="240" t="s">
        <v>1482</v>
      </c>
      <c r="C240" s="189">
        <v>0.7</v>
      </c>
      <c r="D240" s="189">
        <v>0.30000000000000004</v>
      </c>
      <c r="E240" s="190">
        <v>5000</v>
      </c>
      <c r="F240" s="369">
        <v>9582.23</v>
      </c>
      <c r="G240" s="369">
        <v>5000</v>
      </c>
      <c r="H240" s="369">
        <f t="shared" si="14"/>
        <v>16666.666666666664</v>
      </c>
      <c r="I240" s="369">
        <v>0</v>
      </c>
      <c r="J240" s="241"/>
      <c r="K240" s="241"/>
    </row>
    <row r="241" spans="1:11" x14ac:dyDescent="0.25">
      <c r="A241" s="132"/>
      <c r="B241" s="185" t="s">
        <v>1483</v>
      </c>
      <c r="C241" s="135">
        <v>0.7</v>
      </c>
      <c r="D241" s="187">
        <v>0.30000000000000004</v>
      </c>
      <c r="E241" s="149">
        <v>7500</v>
      </c>
      <c r="F241" s="150">
        <v>9582.23</v>
      </c>
      <c r="G241" s="151">
        <v>7500</v>
      </c>
      <c r="H241" s="151">
        <f t="shared" si="14"/>
        <v>24999.999999999996</v>
      </c>
      <c r="I241" s="152">
        <v>0</v>
      </c>
    </row>
    <row r="242" spans="1:11" x14ac:dyDescent="0.25">
      <c r="A242" s="191" t="s">
        <v>488</v>
      </c>
      <c r="B242" s="240" t="str">
        <f>A242&amp;" School District"</f>
        <v>Lac Du Flambeau #1 School District</v>
      </c>
      <c r="C242" s="189">
        <v>0.85</v>
      </c>
      <c r="D242" s="189">
        <f>1-C242</f>
        <v>0.15000000000000002</v>
      </c>
      <c r="E242" s="190">
        <v>8762.8999999999978</v>
      </c>
      <c r="F242" s="369">
        <v>14450</v>
      </c>
      <c r="G242" s="369">
        <v>8762.8999999999978</v>
      </c>
      <c r="H242" s="369">
        <f t="shared" si="14"/>
        <v>58419.333333333307</v>
      </c>
      <c r="I242" s="369">
        <v>0</v>
      </c>
      <c r="J242" s="241"/>
      <c r="K242" s="241"/>
    </row>
    <row r="243" spans="1:11" x14ac:dyDescent="0.25">
      <c r="A243" s="132" t="s">
        <v>489</v>
      </c>
      <c r="B243" s="185" t="str">
        <f>A243&amp;" School District"</f>
        <v>Ladysmith School District</v>
      </c>
      <c r="C243" s="135">
        <v>0.8</v>
      </c>
      <c r="D243" s="187">
        <f>1-C243</f>
        <v>0.19999999999999996</v>
      </c>
      <c r="E243" s="149">
        <v>0</v>
      </c>
      <c r="F243" s="150">
        <v>12800</v>
      </c>
      <c r="G243" s="151">
        <v>0</v>
      </c>
      <c r="H243" s="151">
        <f t="shared" si="14"/>
        <v>0</v>
      </c>
      <c r="I243" s="152">
        <v>0</v>
      </c>
    </row>
    <row r="244" spans="1:11" x14ac:dyDescent="0.25">
      <c r="A244" s="191" t="s">
        <v>490</v>
      </c>
      <c r="B244" s="240" t="str">
        <f>A244&amp;" School District"</f>
        <v>Lake Geneva-Genoa UHS School District</v>
      </c>
      <c r="C244" s="189">
        <v>0.7</v>
      </c>
      <c r="D244" s="189">
        <f>1-C244</f>
        <v>0.30000000000000004</v>
      </c>
      <c r="E244" s="190">
        <v>57400</v>
      </c>
      <c r="F244" s="369">
        <v>154000</v>
      </c>
      <c r="G244" s="369">
        <v>57400</v>
      </c>
      <c r="H244" s="369">
        <f t="shared" si="14"/>
        <v>191333.33333333331</v>
      </c>
      <c r="I244" s="369">
        <v>0</v>
      </c>
      <c r="J244" s="241"/>
      <c r="K244" s="241"/>
    </row>
    <row r="245" spans="1:11" x14ac:dyDescent="0.25">
      <c r="A245" s="132" t="s">
        <v>491</v>
      </c>
      <c r="B245" s="185" t="str">
        <f>A245&amp;" School District"</f>
        <v>Lake Holcombe School District</v>
      </c>
      <c r="C245" s="135">
        <v>0.7</v>
      </c>
      <c r="D245" s="187">
        <f>1-C245</f>
        <v>0.30000000000000004</v>
      </c>
      <c r="E245" s="149">
        <v>9.9999999998544808E-2</v>
      </c>
      <c r="F245" s="150">
        <v>700</v>
      </c>
      <c r="G245" s="151">
        <v>9.9999999998544808E-2</v>
      </c>
      <c r="H245" s="151">
        <f t="shared" si="14"/>
        <v>0.33333333332848264</v>
      </c>
      <c r="I245" s="152">
        <v>0</v>
      </c>
    </row>
    <row r="246" spans="1:11" x14ac:dyDescent="0.25">
      <c r="A246" s="191" t="s">
        <v>492</v>
      </c>
      <c r="B246" s="240" t="str">
        <f>A246&amp;" School District"</f>
        <v>Lakeland UHS School District</v>
      </c>
      <c r="C246" s="189">
        <v>0.7</v>
      </c>
      <c r="D246" s="189">
        <f>1-C246</f>
        <v>0.30000000000000004</v>
      </c>
      <c r="E246" s="190">
        <v>0</v>
      </c>
      <c r="F246" s="369">
        <v>1330</v>
      </c>
      <c r="G246" s="369">
        <v>0</v>
      </c>
      <c r="H246" s="369">
        <f t="shared" si="14"/>
        <v>0</v>
      </c>
      <c r="I246" s="369">
        <v>0</v>
      </c>
      <c r="J246" s="241"/>
      <c r="K246" s="241"/>
    </row>
    <row r="247" spans="1:11" x14ac:dyDescent="0.25">
      <c r="A247" s="132"/>
      <c r="B247" s="185" t="s">
        <v>1484</v>
      </c>
      <c r="C247" s="135">
        <v>0.8</v>
      </c>
      <c r="D247" s="187">
        <v>0.19999999999999996</v>
      </c>
      <c r="E247" s="149">
        <v>10000</v>
      </c>
      <c r="F247" s="150">
        <v>9582.23</v>
      </c>
      <c r="G247" s="151">
        <v>9582.23</v>
      </c>
      <c r="H247" s="151">
        <f t="shared" si="14"/>
        <v>47911.150000000009</v>
      </c>
      <c r="I247" s="152">
        <v>417.77000000000044</v>
      </c>
    </row>
    <row r="248" spans="1:11" x14ac:dyDescent="0.25">
      <c r="A248" s="191"/>
      <c r="B248" s="240" t="s">
        <v>1485</v>
      </c>
      <c r="C248" s="189">
        <v>0.6</v>
      </c>
      <c r="D248" s="189">
        <v>0.4</v>
      </c>
      <c r="E248" s="190">
        <v>10000</v>
      </c>
      <c r="F248" s="369">
        <v>26590.68</v>
      </c>
      <c r="G248" s="369">
        <v>10000</v>
      </c>
      <c r="H248" s="369">
        <f t="shared" si="14"/>
        <v>25000</v>
      </c>
      <c r="I248" s="369">
        <v>0</v>
      </c>
      <c r="J248" s="241"/>
      <c r="K248" s="241"/>
    </row>
    <row r="249" spans="1:11" x14ac:dyDescent="0.25">
      <c r="A249" s="132" t="s">
        <v>493</v>
      </c>
      <c r="B249" s="185" t="str">
        <f>A249&amp;" School District"</f>
        <v>Lancaster Community School District</v>
      </c>
      <c r="C249" s="135">
        <v>0.7</v>
      </c>
      <c r="D249" s="187">
        <f>1-C249</f>
        <v>0.30000000000000004</v>
      </c>
      <c r="E249" s="149">
        <v>2640</v>
      </c>
      <c r="F249" s="150">
        <v>77700</v>
      </c>
      <c r="G249" s="151">
        <v>2640</v>
      </c>
      <c r="H249" s="151">
        <f t="shared" si="14"/>
        <v>8799.9999999999982</v>
      </c>
      <c r="I249" s="152">
        <v>0</v>
      </c>
    </row>
    <row r="250" spans="1:11" x14ac:dyDescent="0.25">
      <c r="A250" s="191"/>
      <c r="B250" s="240" t="s">
        <v>1486</v>
      </c>
      <c r="C250" s="189">
        <v>0.7</v>
      </c>
      <c r="D250" s="189">
        <v>0.30000000000000004</v>
      </c>
      <c r="E250" s="190">
        <v>5000</v>
      </c>
      <c r="F250" s="369">
        <v>21991.21</v>
      </c>
      <c r="G250" s="369">
        <v>5000</v>
      </c>
      <c r="H250" s="369">
        <f t="shared" si="14"/>
        <v>16666.666666666664</v>
      </c>
      <c r="I250" s="369">
        <v>0</v>
      </c>
      <c r="J250" s="241"/>
      <c r="K250" s="241"/>
    </row>
    <row r="251" spans="1:11" x14ac:dyDescent="0.25">
      <c r="A251" s="132" t="s">
        <v>494</v>
      </c>
      <c r="B251" s="185" t="str">
        <f>A251&amp;" School District"</f>
        <v>Laona School District</v>
      </c>
      <c r="C251" s="135">
        <v>0.85</v>
      </c>
      <c r="D251" s="187">
        <f>1-C251</f>
        <v>0.15000000000000002</v>
      </c>
      <c r="E251" s="149">
        <v>25118.2</v>
      </c>
      <c r="F251" s="150">
        <v>17850</v>
      </c>
      <c r="G251" s="151">
        <v>17850</v>
      </c>
      <c r="H251" s="151">
        <f t="shared" si="14"/>
        <v>118999.99999999999</v>
      </c>
      <c r="I251" s="152">
        <v>7268.2000000000007</v>
      </c>
    </row>
    <row r="252" spans="1:11" x14ac:dyDescent="0.25">
      <c r="A252" s="191"/>
      <c r="B252" s="240" t="s">
        <v>1487</v>
      </c>
      <c r="C252" s="189">
        <v>0.8</v>
      </c>
      <c r="D252" s="189">
        <v>0.19999999999999996</v>
      </c>
      <c r="E252" s="190">
        <v>10000</v>
      </c>
      <c r="F252" s="369">
        <v>14277.52</v>
      </c>
      <c r="G252" s="369">
        <v>10000</v>
      </c>
      <c r="H252" s="369">
        <f t="shared" si="14"/>
        <v>50000.000000000015</v>
      </c>
      <c r="I252" s="369">
        <v>0</v>
      </c>
      <c r="J252" s="241"/>
      <c r="K252" s="241"/>
    </row>
    <row r="253" spans="1:11" x14ac:dyDescent="0.25">
      <c r="A253" s="132"/>
      <c r="B253" s="185" t="s">
        <v>1488</v>
      </c>
      <c r="C253" s="135">
        <v>0.8</v>
      </c>
      <c r="D253" s="187">
        <v>0.19999999999999996</v>
      </c>
      <c r="E253" s="149">
        <v>7298</v>
      </c>
      <c r="F253" s="150">
        <v>9582.23</v>
      </c>
      <c r="G253" s="151">
        <v>7298</v>
      </c>
      <c r="H253" s="151">
        <f t="shared" si="14"/>
        <v>36490.000000000007</v>
      </c>
      <c r="I253" s="152">
        <v>0</v>
      </c>
    </row>
    <row r="254" spans="1:11" x14ac:dyDescent="0.25">
      <c r="A254" s="191"/>
      <c r="B254" s="240" t="s">
        <v>1489</v>
      </c>
      <c r="C254" s="189">
        <v>0.8</v>
      </c>
      <c r="D254" s="189">
        <v>0.19999999999999996</v>
      </c>
      <c r="E254" s="190">
        <v>7500</v>
      </c>
      <c r="F254" s="369">
        <v>9582.23</v>
      </c>
      <c r="G254" s="369">
        <v>7500</v>
      </c>
      <c r="H254" s="369">
        <f t="shared" si="14"/>
        <v>37500.000000000007</v>
      </c>
      <c r="I254" s="369">
        <v>0</v>
      </c>
      <c r="J254" s="241"/>
      <c r="K254" s="241"/>
    </row>
    <row r="255" spans="1:11" x14ac:dyDescent="0.25">
      <c r="A255" s="132"/>
      <c r="B255" s="185" t="s">
        <v>1490</v>
      </c>
      <c r="C255" s="135">
        <v>0.7</v>
      </c>
      <c r="D255" s="187">
        <v>0.30000000000000004</v>
      </c>
      <c r="E255" s="149">
        <v>7500</v>
      </c>
      <c r="F255" s="150">
        <v>9582.23</v>
      </c>
      <c r="G255" s="151">
        <v>7500</v>
      </c>
      <c r="H255" s="151">
        <f t="shared" si="14"/>
        <v>24999.999999999996</v>
      </c>
      <c r="I255" s="152">
        <v>0</v>
      </c>
    </row>
    <row r="256" spans="1:11" x14ac:dyDescent="0.25">
      <c r="A256" s="191" t="s">
        <v>495</v>
      </c>
      <c r="B256" s="240" t="str">
        <f>A256&amp;" School District"</f>
        <v>Lena School District</v>
      </c>
      <c r="C256" s="189">
        <v>0.7</v>
      </c>
      <c r="D256" s="189">
        <f>1-C256</f>
        <v>0.30000000000000004</v>
      </c>
      <c r="E256" s="190">
        <v>8133.5999999999985</v>
      </c>
      <c r="F256" s="369">
        <v>44100</v>
      </c>
      <c r="G256" s="369">
        <v>8133.5999999999985</v>
      </c>
      <c r="H256" s="369">
        <f t="shared" si="14"/>
        <v>27111.999999999993</v>
      </c>
      <c r="I256" s="369">
        <v>0</v>
      </c>
      <c r="J256" s="241"/>
      <c r="K256" s="241"/>
    </row>
    <row r="257" spans="1:11" x14ac:dyDescent="0.25">
      <c r="A257" s="132"/>
      <c r="B257" s="185" t="s">
        <v>1491</v>
      </c>
      <c r="C257" s="135">
        <v>0.6</v>
      </c>
      <c r="D257" s="187">
        <v>0.4</v>
      </c>
      <c r="E257" s="149">
        <v>7500</v>
      </c>
      <c r="F257" s="150">
        <v>9582.23</v>
      </c>
      <c r="G257" s="151">
        <v>7500</v>
      </c>
      <c r="H257" s="151">
        <f t="shared" si="14"/>
        <v>18750</v>
      </c>
      <c r="I257" s="152">
        <v>0</v>
      </c>
    </row>
    <row r="258" spans="1:11" x14ac:dyDescent="0.25">
      <c r="A258" s="191"/>
      <c r="B258" s="240" t="s">
        <v>1492</v>
      </c>
      <c r="C258" s="189">
        <v>0.6</v>
      </c>
      <c r="D258" s="189">
        <v>0.4</v>
      </c>
      <c r="E258" s="190">
        <v>5000</v>
      </c>
      <c r="F258" s="369">
        <v>9582.23</v>
      </c>
      <c r="G258" s="369">
        <v>5000</v>
      </c>
      <c r="H258" s="369">
        <f t="shared" si="14"/>
        <v>12500</v>
      </c>
      <c r="I258" s="369">
        <v>0</v>
      </c>
      <c r="J258" s="241"/>
      <c r="K258" s="241"/>
    </row>
    <row r="259" spans="1:11" x14ac:dyDescent="0.25">
      <c r="A259" s="132"/>
      <c r="B259" s="185" t="s">
        <v>1493</v>
      </c>
      <c r="C259" s="135">
        <v>0.7</v>
      </c>
      <c r="D259" s="187">
        <v>0.30000000000000004</v>
      </c>
      <c r="E259" s="149">
        <v>7500</v>
      </c>
      <c r="F259" s="150">
        <v>9582.23</v>
      </c>
      <c r="G259" s="151">
        <v>7500</v>
      </c>
      <c r="H259" s="151">
        <f t="shared" si="14"/>
        <v>24999.999999999996</v>
      </c>
      <c r="I259" s="152">
        <v>0</v>
      </c>
    </row>
    <row r="260" spans="1:11" x14ac:dyDescent="0.25">
      <c r="A260" s="191"/>
      <c r="B260" s="240" t="s">
        <v>1494</v>
      </c>
      <c r="C260" s="189">
        <v>0.7</v>
      </c>
      <c r="D260" s="189">
        <v>0.30000000000000004</v>
      </c>
      <c r="E260" s="190">
        <v>5000</v>
      </c>
      <c r="F260" s="369" t="s">
        <v>1342</v>
      </c>
      <c r="G260" s="369" t="s">
        <v>1342</v>
      </c>
      <c r="H260" s="369" t="s">
        <v>1342</v>
      </c>
      <c r="I260" s="369" t="s">
        <v>1342</v>
      </c>
      <c r="J260" s="241"/>
      <c r="K260" s="241"/>
    </row>
    <row r="261" spans="1:11" x14ac:dyDescent="0.25">
      <c r="A261" s="132"/>
      <c r="B261" s="185" t="s">
        <v>1495</v>
      </c>
      <c r="C261" s="135">
        <v>0.6</v>
      </c>
      <c r="D261" s="187">
        <v>0.4</v>
      </c>
      <c r="E261" s="149">
        <v>5000</v>
      </c>
      <c r="F261" s="150" t="s">
        <v>1342</v>
      </c>
      <c r="G261" s="151" t="s">
        <v>1342</v>
      </c>
      <c r="H261" s="151" t="s">
        <v>1342</v>
      </c>
      <c r="I261" s="152" t="s">
        <v>1342</v>
      </c>
    </row>
    <row r="262" spans="1:11" x14ac:dyDescent="0.25">
      <c r="A262" s="191" t="s">
        <v>496</v>
      </c>
      <c r="B262" s="240" t="str">
        <f>A262&amp;" School District"</f>
        <v>Linn J4 School District</v>
      </c>
      <c r="C262" s="189">
        <v>0.7</v>
      </c>
      <c r="D262" s="189">
        <f>1-C262</f>
        <v>0.30000000000000004</v>
      </c>
      <c r="E262" s="190">
        <v>28995</v>
      </c>
      <c r="F262" s="369">
        <v>7000</v>
      </c>
      <c r="G262" s="369">
        <v>7000</v>
      </c>
      <c r="H262" s="369">
        <f t="shared" ref="H262:H276" si="15">G262/D262</f>
        <v>23333.333333333328</v>
      </c>
      <c r="I262" s="369">
        <v>21995</v>
      </c>
      <c r="J262" s="241"/>
      <c r="K262" s="241"/>
    </row>
    <row r="263" spans="1:11" x14ac:dyDescent="0.25">
      <c r="A263" s="132" t="s">
        <v>497</v>
      </c>
      <c r="B263" s="185" t="str">
        <f>A263&amp;" School District"</f>
        <v>Linn J6 School District</v>
      </c>
      <c r="C263" s="135">
        <v>0.6</v>
      </c>
      <c r="D263" s="187">
        <f>1-C263</f>
        <v>0.4</v>
      </c>
      <c r="E263" s="149">
        <v>13762</v>
      </c>
      <c r="F263" s="150">
        <v>4800</v>
      </c>
      <c r="G263" s="151">
        <v>4800</v>
      </c>
      <c r="H263" s="151">
        <f t="shared" si="15"/>
        <v>12000</v>
      </c>
      <c r="I263" s="152">
        <v>8962</v>
      </c>
    </row>
    <row r="264" spans="1:11" x14ac:dyDescent="0.25">
      <c r="A264" s="191" t="s">
        <v>650</v>
      </c>
      <c r="B264" s="240" t="str">
        <f>A264&amp;" School District"</f>
        <v>Lodi School District</v>
      </c>
      <c r="C264" s="189">
        <v>0.5</v>
      </c>
      <c r="D264" s="189">
        <f>1-C264</f>
        <v>0.5</v>
      </c>
      <c r="E264" s="190">
        <v>60000</v>
      </c>
      <c r="F264" s="369">
        <v>79800</v>
      </c>
      <c r="G264" s="369">
        <v>60000</v>
      </c>
      <c r="H264" s="369">
        <f t="shared" si="15"/>
        <v>120000</v>
      </c>
      <c r="I264" s="369">
        <v>0</v>
      </c>
      <c r="J264" s="241"/>
      <c r="K264" s="241"/>
    </row>
    <row r="265" spans="1:11" x14ac:dyDescent="0.25">
      <c r="A265" s="132"/>
      <c r="B265" s="185" t="s">
        <v>1496</v>
      </c>
      <c r="C265" s="135">
        <v>0.6</v>
      </c>
      <c r="D265" s="187">
        <v>0.4</v>
      </c>
      <c r="E265" s="149">
        <v>7500</v>
      </c>
      <c r="F265" s="150">
        <v>14373.34</v>
      </c>
      <c r="G265" s="151">
        <v>7500</v>
      </c>
      <c r="H265" s="151">
        <f t="shared" si="15"/>
        <v>18750</v>
      </c>
      <c r="I265" s="152">
        <v>0</v>
      </c>
    </row>
    <row r="266" spans="1:11" x14ac:dyDescent="0.25">
      <c r="A266" s="191" t="s">
        <v>498</v>
      </c>
      <c r="B266" s="240" t="str">
        <f>A266&amp;" School District"</f>
        <v>Lomira School District</v>
      </c>
      <c r="C266" s="189">
        <v>0.6</v>
      </c>
      <c r="D266" s="189">
        <f>1-C266</f>
        <v>0.4</v>
      </c>
      <c r="E266" s="190">
        <v>1101.8000000000029</v>
      </c>
      <c r="F266" s="369">
        <v>5400</v>
      </c>
      <c r="G266" s="369">
        <v>1101.8000000000029</v>
      </c>
      <c r="H266" s="369">
        <f t="shared" si="15"/>
        <v>2754.5000000000073</v>
      </c>
      <c r="I266" s="369">
        <v>0</v>
      </c>
      <c r="J266" s="241"/>
      <c r="K266" s="241"/>
    </row>
    <row r="267" spans="1:11" x14ac:dyDescent="0.25">
      <c r="A267" s="132"/>
      <c r="B267" s="185" t="s">
        <v>1497</v>
      </c>
      <c r="C267" s="135">
        <v>0.6</v>
      </c>
      <c r="D267" s="187">
        <v>0.4</v>
      </c>
      <c r="E267" s="149">
        <v>5000</v>
      </c>
      <c r="F267" s="150">
        <v>9582.23</v>
      </c>
      <c r="G267" s="151">
        <v>5000</v>
      </c>
      <c r="H267" s="151">
        <f t="shared" si="15"/>
        <v>12500</v>
      </c>
      <c r="I267" s="152">
        <v>0</v>
      </c>
    </row>
    <row r="268" spans="1:11" x14ac:dyDescent="0.25">
      <c r="A268" s="191"/>
      <c r="B268" s="240" t="s">
        <v>1498</v>
      </c>
      <c r="C268" s="189">
        <v>0.7</v>
      </c>
      <c r="D268" s="189">
        <v>0.30000000000000004</v>
      </c>
      <c r="E268" s="190">
        <v>5000</v>
      </c>
      <c r="F268" s="369">
        <v>9582.23</v>
      </c>
      <c r="G268" s="369">
        <v>5000</v>
      </c>
      <c r="H268" s="369">
        <f t="shared" si="15"/>
        <v>16666.666666666664</v>
      </c>
      <c r="I268" s="369">
        <v>0</v>
      </c>
      <c r="J268" s="241"/>
      <c r="K268" s="241"/>
    </row>
    <row r="269" spans="1:11" x14ac:dyDescent="0.25">
      <c r="A269" s="132"/>
      <c r="B269" s="185" t="s">
        <v>1499</v>
      </c>
      <c r="C269" s="135">
        <v>0.7</v>
      </c>
      <c r="D269" s="187">
        <v>0.30000000000000004</v>
      </c>
      <c r="E269" s="149">
        <v>7500</v>
      </c>
      <c r="F269" s="150">
        <v>15810.67</v>
      </c>
      <c r="G269" s="151">
        <v>7500</v>
      </c>
      <c r="H269" s="151">
        <f t="shared" si="15"/>
        <v>24999.999999999996</v>
      </c>
      <c r="I269" s="152">
        <v>0</v>
      </c>
    </row>
    <row r="270" spans="1:11" x14ac:dyDescent="0.25">
      <c r="A270" s="191" t="s">
        <v>499</v>
      </c>
      <c r="B270" s="240" t="str">
        <f>A270&amp;" School District"</f>
        <v>Loyal School District</v>
      </c>
      <c r="C270" s="189">
        <v>0.7</v>
      </c>
      <c r="D270" s="189">
        <f>1-C270</f>
        <v>0.30000000000000004</v>
      </c>
      <c r="E270" s="190">
        <v>259.99999999999636</v>
      </c>
      <c r="F270" s="369">
        <v>1890</v>
      </c>
      <c r="G270" s="369">
        <v>259.99999999999636</v>
      </c>
      <c r="H270" s="369">
        <f t="shared" si="15"/>
        <v>866.66666666665446</v>
      </c>
      <c r="I270" s="369">
        <v>0</v>
      </c>
      <c r="J270" s="241"/>
      <c r="K270" s="241"/>
    </row>
    <row r="271" spans="1:11" x14ac:dyDescent="0.25">
      <c r="A271" s="132"/>
      <c r="B271" s="185" t="s">
        <v>1500</v>
      </c>
      <c r="C271" s="135">
        <v>0.7</v>
      </c>
      <c r="D271" s="187">
        <v>0.30000000000000004</v>
      </c>
      <c r="E271" s="149">
        <v>7500</v>
      </c>
      <c r="F271" s="150">
        <v>9582.23</v>
      </c>
      <c r="G271" s="151">
        <v>7500</v>
      </c>
      <c r="H271" s="151">
        <f t="shared" si="15"/>
        <v>24999.999999999996</v>
      </c>
      <c r="I271" s="152">
        <v>0</v>
      </c>
    </row>
    <row r="272" spans="1:11" x14ac:dyDescent="0.25">
      <c r="A272" s="191" t="s">
        <v>500</v>
      </c>
      <c r="B272" s="240" t="str">
        <f>A272&amp;" School District"</f>
        <v>Luck School District</v>
      </c>
      <c r="C272" s="189">
        <v>0.7</v>
      </c>
      <c r="D272" s="189">
        <f>1-C272</f>
        <v>0.30000000000000004</v>
      </c>
      <c r="E272" s="190">
        <v>8683.5</v>
      </c>
      <c r="F272" s="369">
        <v>210</v>
      </c>
      <c r="G272" s="369">
        <v>210</v>
      </c>
      <c r="H272" s="369">
        <f t="shared" si="15"/>
        <v>699.99999999999989</v>
      </c>
      <c r="I272" s="369">
        <v>8473.5</v>
      </c>
      <c r="J272" s="241"/>
      <c r="K272" s="241"/>
    </row>
    <row r="273" spans="1:11" x14ac:dyDescent="0.25">
      <c r="A273" s="132" t="s">
        <v>501</v>
      </c>
      <c r="B273" s="185" t="str">
        <f>A273&amp;" School District"</f>
        <v>Luxemburg-Casco School District</v>
      </c>
      <c r="C273" s="135">
        <v>0.5</v>
      </c>
      <c r="D273" s="187">
        <f>1-C273</f>
        <v>0.5</v>
      </c>
      <c r="E273" s="149">
        <v>55300.5</v>
      </c>
      <c r="F273" s="150">
        <v>0</v>
      </c>
      <c r="G273" s="151">
        <v>0</v>
      </c>
      <c r="H273" s="151">
        <f t="shared" si="15"/>
        <v>0</v>
      </c>
      <c r="I273" s="152">
        <v>55300.5</v>
      </c>
    </row>
    <row r="274" spans="1:11" x14ac:dyDescent="0.25">
      <c r="A274" s="191"/>
      <c r="B274" s="240" t="s">
        <v>1501</v>
      </c>
      <c r="C274" s="189">
        <v>0.85</v>
      </c>
      <c r="D274" s="189">
        <v>0.15000000000000002</v>
      </c>
      <c r="E274" s="190">
        <v>5000</v>
      </c>
      <c r="F274" s="369">
        <v>10780</v>
      </c>
      <c r="G274" s="369">
        <v>5000</v>
      </c>
      <c r="H274" s="369">
        <f t="shared" si="15"/>
        <v>33333.333333333328</v>
      </c>
      <c r="I274" s="369">
        <v>0</v>
      </c>
      <c r="J274" s="241"/>
      <c r="K274" s="241"/>
    </row>
    <row r="275" spans="1:11" x14ac:dyDescent="0.25">
      <c r="A275" s="132" t="s">
        <v>502</v>
      </c>
      <c r="B275" s="185" t="str">
        <f>A275&amp;" School District"</f>
        <v>Manawa School District</v>
      </c>
      <c r="C275" s="135">
        <v>0.7</v>
      </c>
      <c r="D275" s="187">
        <f>1-C275</f>
        <v>0.30000000000000004</v>
      </c>
      <c r="E275" s="149">
        <v>0</v>
      </c>
      <c r="F275" s="150">
        <v>0</v>
      </c>
      <c r="G275" s="151">
        <v>0</v>
      </c>
      <c r="H275" s="151">
        <f t="shared" si="15"/>
        <v>0</v>
      </c>
      <c r="I275" s="152">
        <v>0</v>
      </c>
    </row>
    <row r="276" spans="1:11" x14ac:dyDescent="0.25">
      <c r="A276" s="191" t="s">
        <v>503</v>
      </c>
      <c r="B276" s="240" t="str">
        <f>A276&amp;" School District"</f>
        <v>Maple School District</v>
      </c>
      <c r="C276" s="189">
        <v>0.6</v>
      </c>
      <c r="D276" s="189">
        <f>1-C276</f>
        <v>0.4</v>
      </c>
      <c r="E276" s="190">
        <v>2920.7999999999956</v>
      </c>
      <c r="F276" s="369">
        <v>85800</v>
      </c>
      <c r="G276" s="369">
        <v>2920.7999999999956</v>
      </c>
      <c r="H276" s="369">
        <f t="shared" si="15"/>
        <v>7301.9999999999891</v>
      </c>
      <c r="I276" s="369">
        <v>0</v>
      </c>
      <c r="J276" s="241"/>
      <c r="K276" s="241"/>
    </row>
    <row r="277" spans="1:11" x14ac:dyDescent="0.25">
      <c r="A277" s="132"/>
      <c r="B277" s="185" t="s">
        <v>1383</v>
      </c>
      <c r="C277" s="135">
        <v>0.5</v>
      </c>
      <c r="D277" s="187">
        <v>0.5</v>
      </c>
      <c r="E277" s="149">
        <v>5000</v>
      </c>
      <c r="F277" s="150" t="s">
        <v>1342</v>
      </c>
      <c r="G277" s="151" t="s">
        <v>1342</v>
      </c>
      <c r="H277" s="151" t="s">
        <v>1342</v>
      </c>
      <c r="I277" s="152" t="s">
        <v>1342</v>
      </c>
    </row>
    <row r="278" spans="1:11" x14ac:dyDescent="0.25">
      <c r="A278" s="191" t="s">
        <v>504</v>
      </c>
      <c r="B278" s="240" t="str">
        <f>A278&amp;" School District"</f>
        <v>Marathon City School District</v>
      </c>
      <c r="C278" s="189">
        <v>0.5</v>
      </c>
      <c r="D278" s="189">
        <f>1-C278</f>
        <v>0.5</v>
      </c>
      <c r="E278" s="190">
        <v>0</v>
      </c>
      <c r="F278" s="369">
        <v>500</v>
      </c>
      <c r="G278" s="369">
        <v>0</v>
      </c>
      <c r="H278" s="369">
        <f t="shared" ref="H278:H341" si="16">G278/D278</f>
        <v>0</v>
      </c>
      <c r="I278" s="369">
        <v>0</v>
      </c>
      <c r="J278" s="241"/>
      <c r="K278" s="241"/>
    </row>
    <row r="279" spans="1:11" x14ac:dyDescent="0.25">
      <c r="A279" s="132"/>
      <c r="B279" s="185" t="s">
        <v>1502</v>
      </c>
      <c r="C279" s="135">
        <v>0.8</v>
      </c>
      <c r="D279" s="187">
        <v>0.19999999999999996</v>
      </c>
      <c r="E279" s="149">
        <v>7500</v>
      </c>
      <c r="F279" s="150">
        <v>9582.23</v>
      </c>
      <c r="G279" s="151">
        <v>7500</v>
      </c>
      <c r="H279" s="151">
        <f t="shared" si="16"/>
        <v>37500.000000000007</v>
      </c>
      <c r="I279" s="152">
        <v>0</v>
      </c>
    </row>
    <row r="280" spans="1:11" x14ac:dyDescent="0.25">
      <c r="A280" s="191" t="s">
        <v>505</v>
      </c>
      <c r="B280" s="240" t="str">
        <f>A280&amp;" School District"</f>
        <v>Marion School District</v>
      </c>
      <c r="C280" s="189">
        <v>0.8</v>
      </c>
      <c r="D280" s="189">
        <f>1-C280</f>
        <v>0.19999999999999996</v>
      </c>
      <c r="E280" s="190">
        <v>0.20000000000436557</v>
      </c>
      <c r="F280" s="369">
        <v>2480</v>
      </c>
      <c r="G280" s="369">
        <v>0.20000000000436557</v>
      </c>
      <c r="H280" s="369">
        <f t="shared" si="16"/>
        <v>1.0000000000218281</v>
      </c>
      <c r="I280" s="369">
        <v>0</v>
      </c>
      <c r="J280" s="241"/>
      <c r="K280" s="241"/>
    </row>
    <row r="281" spans="1:11" x14ac:dyDescent="0.25">
      <c r="A281" s="132"/>
      <c r="B281" s="185" t="s">
        <v>1503</v>
      </c>
      <c r="C281" s="135">
        <v>0.6</v>
      </c>
      <c r="D281" s="187">
        <v>0.4</v>
      </c>
      <c r="E281" s="149">
        <v>7500</v>
      </c>
      <c r="F281" s="150">
        <v>9582.23</v>
      </c>
      <c r="G281" s="151">
        <v>7500</v>
      </c>
      <c r="H281" s="151">
        <f t="shared" si="16"/>
        <v>18750</v>
      </c>
      <c r="I281" s="152">
        <v>0</v>
      </c>
    </row>
    <row r="282" spans="1:11" x14ac:dyDescent="0.25">
      <c r="A282" s="191" t="s">
        <v>506</v>
      </c>
      <c r="B282" s="240" t="str">
        <f>A282&amp;" School District"</f>
        <v>Markesan School District</v>
      </c>
      <c r="C282" s="189">
        <v>0.6</v>
      </c>
      <c r="D282" s="189">
        <f>1-C282</f>
        <v>0.4</v>
      </c>
      <c r="E282" s="190">
        <v>0</v>
      </c>
      <c r="F282" s="369">
        <v>960</v>
      </c>
      <c r="G282" s="369">
        <v>0</v>
      </c>
      <c r="H282" s="369">
        <f t="shared" si="16"/>
        <v>0</v>
      </c>
      <c r="I282" s="369">
        <v>0</v>
      </c>
      <c r="J282" s="241"/>
      <c r="K282" s="241"/>
    </row>
    <row r="283" spans="1:11" x14ac:dyDescent="0.25">
      <c r="A283" s="132"/>
      <c r="B283" s="185" t="s">
        <v>1384</v>
      </c>
      <c r="C283" s="135">
        <v>0.7</v>
      </c>
      <c r="D283" s="187">
        <v>0.30000000000000004</v>
      </c>
      <c r="E283" s="149">
        <v>5000</v>
      </c>
      <c r="F283" s="150">
        <v>9582.23</v>
      </c>
      <c r="G283" s="151">
        <v>5000</v>
      </c>
      <c r="H283" s="151">
        <f t="shared" si="16"/>
        <v>16666.666666666664</v>
      </c>
      <c r="I283" s="152">
        <v>0</v>
      </c>
    </row>
    <row r="284" spans="1:11" x14ac:dyDescent="0.25">
      <c r="A284" s="191" t="s">
        <v>507</v>
      </c>
      <c r="B284" s="240" t="str">
        <f>A284&amp;" School District"</f>
        <v>Mauston School District</v>
      </c>
      <c r="C284" s="189">
        <v>0.8</v>
      </c>
      <c r="D284" s="189">
        <f>1-C284</f>
        <v>0.19999999999999996</v>
      </c>
      <c r="E284" s="190">
        <v>9868</v>
      </c>
      <c r="F284" s="369">
        <v>17600</v>
      </c>
      <c r="G284" s="369">
        <v>9868</v>
      </c>
      <c r="H284" s="369">
        <f t="shared" si="16"/>
        <v>49340.000000000015</v>
      </c>
      <c r="I284" s="369">
        <v>0</v>
      </c>
      <c r="J284" s="241"/>
      <c r="K284" s="241"/>
    </row>
    <row r="285" spans="1:11" x14ac:dyDescent="0.25">
      <c r="A285" s="132" t="s">
        <v>508</v>
      </c>
      <c r="B285" s="185" t="str">
        <f>A285&amp;" School District"</f>
        <v>Mayville School District</v>
      </c>
      <c r="C285" s="135">
        <v>0.6</v>
      </c>
      <c r="D285" s="187">
        <f>1-C285</f>
        <v>0.4</v>
      </c>
      <c r="E285" s="149">
        <v>3144</v>
      </c>
      <c r="F285" s="150">
        <v>0</v>
      </c>
      <c r="G285" s="151">
        <v>0</v>
      </c>
      <c r="H285" s="151">
        <f t="shared" si="16"/>
        <v>0</v>
      </c>
      <c r="I285" s="152">
        <v>3144</v>
      </c>
    </row>
    <row r="286" spans="1:11" x14ac:dyDescent="0.25">
      <c r="A286" s="191"/>
      <c r="B286" s="240" t="s">
        <v>1504</v>
      </c>
      <c r="C286" s="189">
        <v>0.7</v>
      </c>
      <c r="D286" s="189">
        <v>0.30000000000000004</v>
      </c>
      <c r="E286" s="190">
        <v>7500</v>
      </c>
      <c r="F286" s="369">
        <v>9582.23</v>
      </c>
      <c r="G286" s="369">
        <v>7500</v>
      </c>
      <c r="H286" s="369">
        <f t="shared" si="16"/>
        <v>24999.999999999996</v>
      </c>
      <c r="I286" s="369">
        <v>0</v>
      </c>
      <c r="J286" s="241"/>
      <c r="K286" s="241"/>
    </row>
    <row r="287" spans="1:11" x14ac:dyDescent="0.25">
      <c r="A287" s="132" t="s">
        <v>509</v>
      </c>
      <c r="B287" s="185" t="str">
        <f>A287&amp;" School District"</f>
        <v>Medford Area School District</v>
      </c>
      <c r="C287" s="135">
        <v>0.6</v>
      </c>
      <c r="D287" s="187">
        <f>1-C287</f>
        <v>0.4</v>
      </c>
      <c r="E287" s="149">
        <v>0</v>
      </c>
      <c r="F287" s="150">
        <v>6600</v>
      </c>
      <c r="G287" s="151">
        <v>0</v>
      </c>
      <c r="H287" s="151">
        <f t="shared" si="16"/>
        <v>0</v>
      </c>
      <c r="I287" s="152">
        <v>0</v>
      </c>
    </row>
    <row r="288" spans="1:11" x14ac:dyDescent="0.25">
      <c r="A288" s="191" t="s">
        <v>510</v>
      </c>
      <c r="B288" s="240" t="str">
        <f>A288&amp;" School District"</f>
        <v>Mellen School District</v>
      </c>
      <c r="C288" s="189">
        <v>0.8</v>
      </c>
      <c r="D288" s="189">
        <f>1-C288</f>
        <v>0.19999999999999996</v>
      </c>
      <c r="E288" s="190">
        <v>0</v>
      </c>
      <c r="F288" s="369">
        <v>13600</v>
      </c>
      <c r="G288" s="369">
        <v>0</v>
      </c>
      <c r="H288" s="369">
        <f t="shared" si="16"/>
        <v>0</v>
      </c>
      <c r="I288" s="369">
        <v>0</v>
      </c>
      <c r="J288" s="241"/>
      <c r="K288" s="241"/>
    </row>
    <row r="289" spans="1:11" x14ac:dyDescent="0.25">
      <c r="A289" s="132" t="s">
        <v>511</v>
      </c>
      <c r="B289" s="185" t="str">
        <f>A289&amp;" School District"</f>
        <v>Melrose-Mindoro School District</v>
      </c>
      <c r="C289" s="135">
        <v>0.7</v>
      </c>
      <c r="D289" s="187">
        <f>1-C289</f>
        <v>0.30000000000000004</v>
      </c>
      <c r="E289" s="149">
        <v>32000</v>
      </c>
      <c r="F289" s="150">
        <v>16800</v>
      </c>
      <c r="G289" s="151">
        <v>16800</v>
      </c>
      <c r="H289" s="151">
        <f t="shared" si="16"/>
        <v>55999.999999999993</v>
      </c>
      <c r="I289" s="152">
        <v>15200</v>
      </c>
    </row>
    <row r="290" spans="1:11" x14ac:dyDescent="0.25">
      <c r="A290" s="191" t="s">
        <v>512</v>
      </c>
      <c r="B290" s="240" t="str">
        <f>A290&amp;" School District"</f>
        <v>Menominee Indian School District</v>
      </c>
      <c r="C290" s="189">
        <v>0.85</v>
      </c>
      <c r="D290" s="189">
        <f>1-C290</f>
        <v>0.15000000000000002</v>
      </c>
      <c r="E290" s="190">
        <v>8749.9999999999964</v>
      </c>
      <c r="F290" s="369">
        <v>3825</v>
      </c>
      <c r="G290" s="369">
        <v>3825</v>
      </c>
      <c r="H290" s="369">
        <f t="shared" si="16"/>
        <v>25499.999999999996</v>
      </c>
      <c r="I290" s="369">
        <v>4924.9999999999964</v>
      </c>
      <c r="J290" s="241"/>
      <c r="K290" s="241"/>
    </row>
    <row r="291" spans="1:11" x14ac:dyDescent="0.25">
      <c r="A291" s="132" t="s">
        <v>513</v>
      </c>
      <c r="B291" s="185" t="str">
        <f>A291&amp;" School District"</f>
        <v>Menomonie Area School District</v>
      </c>
      <c r="C291" s="135">
        <v>0.7</v>
      </c>
      <c r="D291" s="187">
        <f>1-C291</f>
        <v>0.30000000000000004</v>
      </c>
      <c r="E291" s="149">
        <v>70.499999999992724</v>
      </c>
      <c r="F291" s="150">
        <v>179200</v>
      </c>
      <c r="G291" s="151">
        <v>70.499999999992724</v>
      </c>
      <c r="H291" s="151">
        <f t="shared" si="16"/>
        <v>234.9999999999757</v>
      </c>
      <c r="I291" s="152">
        <v>0</v>
      </c>
    </row>
    <row r="292" spans="1:11" x14ac:dyDescent="0.25">
      <c r="A292" s="191"/>
      <c r="B292" s="240" t="s">
        <v>1505</v>
      </c>
      <c r="C292" s="189">
        <v>0.8</v>
      </c>
      <c r="D292" s="189">
        <v>0.19999999999999996</v>
      </c>
      <c r="E292" s="190">
        <v>5000</v>
      </c>
      <c r="F292" s="369">
        <v>12816.23</v>
      </c>
      <c r="G292" s="369">
        <v>5000</v>
      </c>
      <c r="H292" s="369">
        <f t="shared" si="16"/>
        <v>25000.000000000007</v>
      </c>
      <c r="I292" s="369">
        <v>0</v>
      </c>
      <c r="J292" s="241"/>
      <c r="K292" s="241"/>
    </row>
    <row r="293" spans="1:11" x14ac:dyDescent="0.25">
      <c r="A293" s="132" t="s">
        <v>514</v>
      </c>
      <c r="B293" s="185" t="str">
        <f>A293&amp;" School District"</f>
        <v>Mercer School District</v>
      </c>
      <c r="C293" s="135">
        <v>0.8</v>
      </c>
      <c r="D293" s="187">
        <f>1-C293</f>
        <v>0.19999999999999996</v>
      </c>
      <c r="E293" s="149">
        <v>3539</v>
      </c>
      <c r="F293" s="150">
        <v>0</v>
      </c>
      <c r="G293" s="151">
        <v>0</v>
      </c>
      <c r="H293" s="151">
        <f t="shared" si="16"/>
        <v>0</v>
      </c>
      <c r="I293" s="152">
        <v>3539</v>
      </c>
    </row>
    <row r="294" spans="1:11" x14ac:dyDescent="0.25">
      <c r="A294" s="191" t="s">
        <v>515</v>
      </c>
      <c r="B294" s="240" t="str">
        <f>A294&amp;" School District"</f>
        <v>Merrill Area School District</v>
      </c>
      <c r="C294" s="189">
        <v>0.7</v>
      </c>
      <c r="D294" s="189">
        <f>1-C294</f>
        <v>0.30000000000000004</v>
      </c>
      <c r="E294" s="190">
        <v>0</v>
      </c>
      <c r="F294" s="369">
        <v>1610</v>
      </c>
      <c r="G294" s="369">
        <v>0</v>
      </c>
      <c r="H294" s="369">
        <f t="shared" si="16"/>
        <v>0</v>
      </c>
      <c r="I294" s="369">
        <v>0</v>
      </c>
      <c r="J294" s="241"/>
      <c r="K294" s="241"/>
    </row>
    <row r="295" spans="1:11" x14ac:dyDescent="0.25">
      <c r="A295" s="132"/>
      <c r="B295" s="185" t="s">
        <v>1506</v>
      </c>
      <c r="C295" s="135">
        <v>0.7</v>
      </c>
      <c r="D295" s="187">
        <v>0.30000000000000004</v>
      </c>
      <c r="E295" s="149">
        <v>7500</v>
      </c>
      <c r="F295" s="150">
        <v>9582.23</v>
      </c>
      <c r="G295" s="151">
        <v>7500</v>
      </c>
      <c r="H295" s="151">
        <f t="shared" si="16"/>
        <v>24999.999999999996</v>
      </c>
      <c r="I295" s="152">
        <v>0</v>
      </c>
    </row>
    <row r="296" spans="1:11" x14ac:dyDescent="0.25">
      <c r="A296" s="191"/>
      <c r="B296" s="240" t="s">
        <v>1507</v>
      </c>
      <c r="C296" s="189">
        <v>0.8</v>
      </c>
      <c r="D296" s="189">
        <v>0.19999999999999996</v>
      </c>
      <c r="E296" s="190">
        <v>7500</v>
      </c>
      <c r="F296" s="369">
        <v>9582.23</v>
      </c>
      <c r="G296" s="369">
        <v>7500</v>
      </c>
      <c r="H296" s="369">
        <f t="shared" si="16"/>
        <v>37500.000000000007</v>
      </c>
      <c r="I296" s="369">
        <v>0</v>
      </c>
      <c r="J296" s="241"/>
      <c r="K296" s="241"/>
    </row>
    <row r="297" spans="1:11" x14ac:dyDescent="0.25">
      <c r="A297" s="132"/>
      <c r="B297" s="185" t="s">
        <v>1508</v>
      </c>
      <c r="C297" s="135">
        <v>0.6</v>
      </c>
      <c r="D297" s="187">
        <v>0.4</v>
      </c>
      <c r="E297" s="149">
        <v>10000</v>
      </c>
      <c r="F297" s="150">
        <v>24477.8</v>
      </c>
      <c r="G297" s="151">
        <v>10000</v>
      </c>
      <c r="H297" s="151">
        <f t="shared" si="16"/>
        <v>25000</v>
      </c>
      <c r="I297" s="152">
        <v>0</v>
      </c>
    </row>
    <row r="298" spans="1:11" x14ac:dyDescent="0.25">
      <c r="A298" s="191" t="s">
        <v>516</v>
      </c>
      <c r="B298" s="240" t="str">
        <f>A298&amp;" School District"</f>
        <v>Mineral Point School District</v>
      </c>
      <c r="C298" s="189">
        <v>0.6</v>
      </c>
      <c r="D298" s="189">
        <f>1-C298</f>
        <v>0.4</v>
      </c>
      <c r="E298" s="190">
        <v>1557</v>
      </c>
      <c r="F298" s="369">
        <v>28800</v>
      </c>
      <c r="G298" s="369">
        <v>1557</v>
      </c>
      <c r="H298" s="369">
        <f t="shared" si="16"/>
        <v>3892.5</v>
      </c>
      <c r="I298" s="369">
        <v>0</v>
      </c>
      <c r="J298" s="241"/>
      <c r="K298" s="241"/>
    </row>
    <row r="299" spans="1:11" x14ac:dyDescent="0.25">
      <c r="A299" s="132" t="s">
        <v>517</v>
      </c>
      <c r="B299" s="185" t="str">
        <f>A299&amp;" School District"</f>
        <v>Minocqua J1 School District</v>
      </c>
      <c r="C299" s="135">
        <v>0.7</v>
      </c>
      <c r="D299" s="187">
        <f>1-C299</f>
        <v>0.30000000000000004</v>
      </c>
      <c r="E299" s="149">
        <v>10385.099999999999</v>
      </c>
      <c r="F299" s="150">
        <v>6300</v>
      </c>
      <c r="G299" s="151">
        <v>6300</v>
      </c>
      <c r="H299" s="151">
        <f t="shared" si="16"/>
        <v>20999.999999999996</v>
      </c>
      <c r="I299" s="152">
        <v>4085.0999999999985</v>
      </c>
    </row>
    <row r="300" spans="1:11" x14ac:dyDescent="0.25">
      <c r="A300" s="191"/>
      <c r="B300" s="240" t="s">
        <v>1509</v>
      </c>
      <c r="C300" s="189">
        <v>0.7</v>
      </c>
      <c r="D300" s="189">
        <v>0.30000000000000004</v>
      </c>
      <c r="E300" s="190">
        <v>10000</v>
      </c>
      <c r="F300" s="369">
        <v>9582.23</v>
      </c>
      <c r="G300" s="369">
        <v>9582.23</v>
      </c>
      <c r="H300" s="369">
        <f t="shared" si="16"/>
        <v>31940.766666666659</v>
      </c>
      <c r="I300" s="369">
        <v>417.77000000000044</v>
      </c>
      <c r="J300" s="241"/>
      <c r="K300" s="241"/>
    </row>
    <row r="301" spans="1:11" x14ac:dyDescent="0.25">
      <c r="A301" s="132" t="s">
        <v>518</v>
      </c>
      <c r="B301" s="185" t="str">
        <f>A301&amp;" School District"</f>
        <v>Mishicot School District</v>
      </c>
      <c r="C301" s="135">
        <v>0.6</v>
      </c>
      <c r="D301" s="187">
        <f>1-C301</f>
        <v>0.4</v>
      </c>
      <c r="E301" s="149">
        <v>0</v>
      </c>
      <c r="F301" s="150">
        <v>0</v>
      </c>
      <c r="G301" s="151">
        <v>0</v>
      </c>
      <c r="H301" s="151">
        <f t="shared" si="16"/>
        <v>0</v>
      </c>
      <c r="I301" s="152">
        <v>0</v>
      </c>
    </row>
    <row r="302" spans="1:11" x14ac:dyDescent="0.25">
      <c r="A302" s="191"/>
      <c r="B302" s="240" t="s">
        <v>1510</v>
      </c>
      <c r="C302" s="189">
        <v>0.7</v>
      </c>
      <c r="D302" s="189">
        <v>0.30000000000000004</v>
      </c>
      <c r="E302" s="190">
        <v>9698</v>
      </c>
      <c r="F302" s="369">
        <v>9582.23</v>
      </c>
      <c r="G302" s="369">
        <v>9582.23</v>
      </c>
      <c r="H302" s="369">
        <f t="shared" si="16"/>
        <v>31940.766666666659</v>
      </c>
      <c r="I302" s="369">
        <v>115.77000000000044</v>
      </c>
      <c r="J302" s="241"/>
      <c r="K302" s="241"/>
    </row>
    <row r="303" spans="1:11" x14ac:dyDescent="0.25">
      <c r="A303" s="132" t="s">
        <v>519</v>
      </c>
      <c r="B303" s="185" t="str">
        <f>A303&amp;" School District"</f>
        <v>Mondovi School District</v>
      </c>
      <c r="C303" s="135">
        <v>0.7</v>
      </c>
      <c r="D303" s="187">
        <f>1-C303</f>
        <v>0.30000000000000004</v>
      </c>
      <c r="E303" s="149">
        <v>2600</v>
      </c>
      <c r="F303" s="150">
        <v>140</v>
      </c>
      <c r="G303" s="151">
        <v>140</v>
      </c>
      <c r="H303" s="151">
        <f t="shared" si="16"/>
        <v>466.66666666666657</v>
      </c>
      <c r="I303" s="152">
        <v>2460</v>
      </c>
    </row>
    <row r="304" spans="1:11" x14ac:dyDescent="0.25">
      <c r="A304" s="191" t="s">
        <v>520</v>
      </c>
      <c r="B304" s="240" t="str">
        <f>A304&amp;" School District"</f>
        <v>Monroe School District</v>
      </c>
      <c r="C304" s="189">
        <v>0.7</v>
      </c>
      <c r="D304" s="189">
        <f>1-C304</f>
        <v>0.30000000000000004</v>
      </c>
      <c r="E304" s="190">
        <v>0</v>
      </c>
      <c r="F304" s="369">
        <v>31500</v>
      </c>
      <c r="G304" s="369">
        <v>0</v>
      </c>
      <c r="H304" s="369">
        <f t="shared" si="16"/>
        <v>0</v>
      </c>
      <c r="I304" s="369">
        <v>0</v>
      </c>
      <c r="J304" s="241"/>
      <c r="K304" s="241"/>
    </row>
    <row r="305" spans="1:11" x14ac:dyDescent="0.25">
      <c r="A305" s="132"/>
      <c r="B305" s="185" t="s">
        <v>1511</v>
      </c>
      <c r="C305" s="135">
        <v>0.7</v>
      </c>
      <c r="D305" s="187">
        <v>0.30000000000000004</v>
      </c>
      <c r="E305" s="149">
        <v>10000</v>
      </c>
      <c r="F305" s="150">
        <v>9582.23</v>
      </c>
      <c r="G305" s="151">
        <v>9582.23</v>
      </c>
      <c r="H305" s="151">
        <f t="shared" si="16"/>
        <v>31940.766666666659</v>
      </c>
      <c r="I305" s="152">
        <v>417.77000000000044</v>
      </c>
    </row>
    <row r="306" spans="1:11" x14ac:dyDescent="0.25">
      <c r="A306" s="191" t="s">
        <v>521</v>
      </c>
      <c r="B306" s="240" t="str">
        <f>A306&amp;" School District"</f>
        <v>Montello School District</v>
      </c>
      <c r="C306" s="189">
        <v>0</v>
      </c>
      <c r="D306" s="189">
        <f>1-C306</f>
        <v>1</v>
      </c>
      <c r="E306" s="190">
        <v>26664</v>
      </c>
      <c r="F306" s="369">
        <v>0</v>
      </c>
      <c r="G306" s="369">
        <v>0</v>
      </c>
      <c r="H306" s="369">
        <f t="shared" si="16"/>
        <v>0</v>
      </c>
      <c r="I306" s="369">
        <v>26664</v>
      </c>
      <c r="J306" s="241"/>
      <c r="K306" s="241"/>
    </row>
    <row r="307" spans="1:11" x14ac:dyDescent="0.25">
      <c r="A307" s="132"/>
      <c r="B307" s="185" t="s">
        <v>1512</v>
      </c>
      <c r="C307" s="135">
        <v>0.7</v>
      </c>
      <c r="D307" s="187">
        <v>0.30000000000000004</v>
      </c>
      <c r="E307" s="149">
        <v>5000</v>
      </c>
      <c r="F307" s="150">
        <v>9582.23</v>
      </c>
      <c r="G307" s="151">
        <v>5000</v>
      </c>
      <c r="H307" s="151">
        <f t="shared" si="16"/>
        <v>16666.666666666664</v>
      </c>
      <c r="I307" s="152">
        <v>0</v>
      </c>
    </row>
    <row r="308" spans="1:11" x14ac:dyDescent="0.25">
      <c r="A308" s="191"/>
      <c r="B308" s="240" t="s">
        <v>1513</v>
      </c>
      <c r="C308" s="189">
        <v>0.6</v>
      </c>
      <c r="D308" s="189">
        <v>0.4</v>
      </c>
      <c r="E308" s="190">
        <v>7500</v>
      </c>
      <c r="F308" s="369">
        <v>9582.23</v>
      </c>
      <c r="G308" s="369">
        <v>7500</v>
      </c>
      <c r="H308" s="369">
        <f t="shared" si="16"/>
        <v>18750</v>
      </c>
      <c r="I308" s="369">
        <v>0</v>
      </c>
      <c r="J308" s="241"/>
      <c r="K308" s="241"/>
    </row>
    <row r="309" spans="1:11" x14ac:dyDescent="0.25">
      <c r="A309" s="132" t="s">
        <v>522</v>
      </c>
      <c r="B309" s="185" t="str">
        <f>A309&amp;" School District"</f>
        <v>Monticello School District</v>
      </c>
      <c r="C309" s="135">
        <v>0.6</v>
      </c>
      <c r="D309" s="187">
        <f>1-C309</f>
        <v>0.4</v>
      </c>
      <c r="E309" s="149">
        <v>30000</v>
      </c>
      <c r="F309" s="150">
        <v>300</v>
      </c>
      <c r="G309" s="151">
        <v>300</v>
      </c>
      <c r="H309" s="151">
        <f t="shared" si="16"/>
        <v>750</v>
      </c>
      <c r="I309" s="152">
        <v>29700</v>
      </c>
    </row>
    <row r="310" spans="1:11" x14ac:dyDescent="0.25">
      <c r="A310" s="191" t="s">
        <v>523</v>
      </c>
      <c r="B310" s="240" t="str">
        <f>A310&amp;" School District"</f>
        <v>Mosinee School District</v>
      </c>
      <c r="C310" s="189">
        <v>0.5</v>
      </c>
      <c r="D310" s="189">
        <f>1-C310</f>
        <v>0.5</v>
      </c>
      <c r="E310" s="190">
        <v>168</v>
      </c>
      <c r="F310" s="369">
        <v>50500</v>
      </c>
      <c r="G310" s="369">
        <v>168</v>
      </c>
      <c r="H310" s="369">
        <f t="shared" si="16"/>
        <v>336</v>
      </c>
      <c r="I310" s="369">
        <v>0</v>
      </c>
      <c r="J310" s="241"/>
      <c r="K310" s="241"/>
    </row>
    <row r="311" spans="1:11" x14ac:dyDescent="0.25">
      <c r="A311" s="132"/>
      <c r="B311" s="185" t="s">
        <v>1514</v>
      </c>
      <c r="C311" s="135">
        <v>0.7</v>
      </c>
      <c r="D311" s="187">
        <v>0.30000000000000004</v>
      </c>
      <c r="E311" s="149">
        <v>7500</v>
      </c>
      <c r="F311" s="150">
        <v>9582.23</v>
      </c>
      <c r="G311" s="151">
        <v>7500</v>
      </c>
      <c r="H311" s="151">
        <f t="shared" si="16"/>
        <v>24999.999999999996</v>
      </c>
      <c r="I311" s="152">
        <v>0</v>
      </c>
    </row>
    <row r="312" spans="1:11" x14ac:dyDescent="0.25">
      <c r="A312" s="191" t="s">
        <v>524</v>
      </c>
      <c r="B312" s="240" t="str">
        <f>A312&amp;" School District"</f>
        <v>Necedah Area School District</v>
      </c>
      <c r="C312" s="189">
        <v>0.8</v>
      </c>
      <c r="D312" s="189">
        <f>1-C312</f>
        <v>0.19999999999999996</v>
      </c>
      <c r="E312" s="190">
        <v>0</v>
      </c>
      <c r="F312" s="369">
        <v>4800</v>
      </c>
      <c r="G312" s="369">
        <v>0</v>
      </c>
      <c r="H312" s="369">
        <f t="shared" si="16"/>
        <v>0</v>
      </c>
      <c r="I312" s="369">
        <v>0</v>
      </c>
      <c r="J312" s="241"/>
      <c r="K312" s="241"/>
    </row>
    <row r="313" spans="1:11" x14ac:dyDescent="0.25">
      <c r="A313" s="132"/>
      <c r="B313" s="185" t="s">
        <v>1515</v>
      </c>
      <c r="C313" s="135">
        <v>0.8</v>
      </c>
      <c r="D313" s="187">
        <v>0.19999999999999996</v>
      </c>
      <c r="E313" s="149">
        <v>7298</v>
      </c>
      <c r="F313" s="150">
        <v>11498.67</v>
      </c>
      <c r="G313" s="151">
        <v>7298</v>
      </c>
      <c r="H313" s="151">
        <f t="shared" si="16"/>
        <v>36490.000000000007</v>
      </c>
      <c r="I313" s="152">
        <v>0</v>
      </c>
    </row>
    <row r="314" spans="1:11" x14ac:dyDescent="0.25">
      <c r="A314" s="191"/>
      <c r="B314" s="240" t="s">
        <v>1516</v>
      </c>
      <c r="C314" s="189">
        <v>0.7</v>
      </c>
      <c r="D314" s="189">
        <v>0.30000000000000004</v>
      </c>
      <c r="E314" s="190">
        <v>10000</v>
      </c>
      <c r="F314" s="369">
        <v>19796.88</v>
      </c>
      <c r="G314" s="369">
        <v>10000</v>
      </c>
      <c r="H314" s="369">
        <f t="shared" si="16"/>
        <v>33333.333333333328</v>
      </c>
      <c r="I314" s="369">
        <v>0</v>
      </c>
      <c r="J314" s="241"/>
      <c r="K314" s="241"/>
    </row>
    <row r="315" spans="1:11" x14ac:dyDescent="0.25">
      <c r="A315" s="132" t="s">
        <v>525</v>
      </c>
      <c r="B315" s="185" t="str">
        <f>A315&amp;" School District"</f>
        <v>Neillsville School District</v>
      </c>
      <c r="C315" s="135">
        <v>0.7</v>
      </c>
      <c r="D315" s="187">
        <f>1-C315</f>
        <v>0.30000000000000004</v>
      </c>
      <c r="E315" s="149">
        <v>460</v>
      </c>
      <c r="F315" s="150">
        <v>0</v>
      </c>
      <c r="G315" s="151">
        <v>0</v>
      </c>
      <c r="H315" s="151">
        <f t="shared" si="16"/>
        <v>0</v>
      </c>
      <c r="I315" s="152">
        <v>460</v>
      </c>
    </row>
    <row r="316" spans="1:11" x14ac:dyDescent="0.25">
      <c r="A316" s="191" t="s">
        <v>526</v>
      </c>
      <c r="B316" s="240" t="str">
        <f>A316&amp;" School District"</f>
        <v>Nekoosa School District</v>
      </c>
      <c r="C316" s="189">
        <v>0.7</v>
      </c>
      <c r="D316" s="189">
        <f>1-C316</f>
        <v>0.30000000000000004</v>
      </c>
      <c r="E316" s="190">
        <v>19.999999999992724</v>
      </c>
      <c r="F316" s="369">
        <v>7000</v>
      </c>
      <c r="G316" s="369">
        <v>19.999999999992724</v>
      </c>
      <c r="H316" s="369">
        <f t="shared" si="16"/>
        <v>66.666666666642399</v>
      </c>
      <c r="I316" s="369">
        <v>0</v>
      </c>
      <c r="J316" s="241"/>
      <c r="K316" s="241"/>
    </row>
    <row r="317" spans="1:11" x14ac:dyDescent="0.25">
      <c r="A317" s="132"/>
      <c r="B317" s="185" t="s">
        <v>1517</v>
      </c>
      <c r="C317" s="135">
        <v>0.7</v>
      </c>
      <c r="D317" s="187">
        <v>0.30000000000000004</v>
      </c>
      <c r="E317" s="149">
        <v>5000</v>
      </c>
      <c r="F317" s="150">
        <v>9582.23</v>
      </c>
      <c r="G317" s="151">
        <v>5000</v>
      </c>
      <c r="H317" s="151">
        <f t="shared" si="16"/>
        <v>16666.666666666664</v>
      </c>
      <c r="I317" s="152">
        <v>0</v>
      </c>
    </row>
    <row r="318" spans="1:11" x14ac:dyDescent="0.25">
      <c r="A318" s="191"/>
      <c r="B318" s="240" t="s">
        <v>1518</v>
      </c>
      <c r="C318" s="189">
        <v>0.6</v>
      </c>
      <c r="D318" s="189">
        <v>0.4</v>
      </c>
      <c r="E318" s="190">
        <v>7500</v>
      </c>
      <c r="F318" s="369">
        <v>9582.23</v>
      </c>
      <c r="G318" s="369">
        <v>7500</v>
      </c>
      <c r="H318" s="369">
        <f t="shared" si="16"/>
        <v>18750</v>
      </c>
      <c r="I318" s="369">
        <v>0</v>
      </c>
      <c r="J318" s="241"/>
      <c r="K318" s="241"/>
    </row>
    <row r="319" spans="1:11" x14ac:dyDescent="0.25">
      <c r="A319" s="132" t="s">
        <v>527</v>
      </c>
      <c r="B319" s="185" t="str">
        <f>A319&amp;" School District"</f>
        <v>New Auburn School District</v>
      </c>
      <c r="C319" s="135">
        <v>0.7</v>
      </c>
      <c r="D319" s="187">
        <f>1-C319</f>
        <v>0.30000000000000004</v>
      </c>
      <c r="E319" s="149">
        <v>28089</v>
      </c>
      <c r="F319" s="150">
        <v>45500</v>
      </c>
      <c r="G319" s="151">
        <v>28089</v>
      </c>
      <c r="H319" s="151">
        <f t="shared" si="16"/>
        <v>93629.999999999985</v>
      </c>
      <c r="I319" s="152">
        <v>0</v>
      </c>
    </row>
    <row r="320" spans="1:11" x14ac:dyDescent="0.25">
      <c r="A320" s="191"/>
      <c r="B320" s="240" t="s">
        <v>1519</v>
      </c>
      <c r="C320" s="189">
        <v>0.6</v>
      </c>
      <c r="D320" s="189">
        <v>0.4</v>
      </c>
      <c r="E320" s="190">
        <v>10000</v>
      </c>
      <c r="F320" s="369">
        <v>6013.42</v>
      </c>
      <c r="G320" s="369">
        <v>6013.42</v>
      </c>
      <c r="H320" s="369">
        <f t="shared" si="16"/>
        <v>15033.55</v>
      </c>
      <c r="I320" s="369">
        <v>3986.58</v>
      </c>
      <c r="J320" s="241"/>
      <c r="K320" s="241"/>
    </row>
    <row r="321" spans="1:11" x14ac:dyDescent="0.25">
      <c r="A321" s="132" t="s">
        <v>528</v>
      </c>
      <c r="B321" s="185" t="str">
        <f>A321&amp;" School District"</f>
        <v>New Glarus School District</v>
      </c>
      <c r="C321" s="135">
        <v>0.6</v>
      </c>
      <c r="D321" s="187">
        <f>1-C321</f>
        <v>0.4</v>
      </c>
      <c r="E321" s="149">
        <v>3080</v>
      </c>
      <c r="F321" s="150">
        <v>1920</v>
      </c>
      <c r="G321" s="151">
        <v>1920</v>
      </c>
      <c r="H321" s="151">
        <f t="shared" si="16"/>
        <v>4800</v>
      </c>
      <c r="I321" s="152">
        <v>1160</v>
      </c>
    </row>
    <row r="322" spans="1:11" x14ac:dyDescent="0.25">
      <c r="A322" s="191" t="s">
        <v>529</v>
      </c>
      <c r="B322" s="240" t="str">
        <f>A322&amp;" School District"</f>
        <v>New Holstein School District</v>
      </c>
      <c r="C322" s="189">
        <v>0.6</v>
      </c>
      <c r="D322" s="189">
        <f>1-C322</f>
        <v>0.4</v>
      </c>
      <c r="E322" s="190">
        <v>24862</v>
      </c>
      <c r="F322" s="369">
        <v>78600</v>
      </c>
      <c r="G322" s="369">
        <v>24862</v>
      </c>
      <c r="H322" s="369">
        <f t="shared" si="16"/>
        <v>62155</v>
      </c>
      <c r="I322" s="369">
        <v>0</v>
      </c>
      <c r="J322" s="241"/>
      <c r="K322" s="241"/>
    </row>
    <row r="323" spans="1:11" x14ac:dyDescent="0.25">
      <c r="A323" s="132"/>
      <c r="B323" s="185" t="s">
        <v>1520</v>
      </c>
      <c r="C323" s="135">
        <v>0.7</v>
      </c>
      <c r="D323" s="187">
        <v>0.30000000000000004</v>
      </c>
      <c r="E323" s="149">
        <v>9698</v>
      </c>
      <c r="F323" s="150">
        <v>11426.8</v>
      </c>
      <c r="G323" s="151">
        <v>9698</v>
      </c>
      <c r="H323" s="151">
        <f t="shared" si="16"/>
        <v>32326.666666666661</v>
      </c>
      <c r="I323" s="152">
        <v>0</v>
      </c>
    </row>
    <row r="324" spans="1:11" x14ac:dyDescent="0.25">
      <c r="A324" s="191" t="s">
        <v>530</v>
      </c>
      <c r="B324" s="240" t="str">
        <f>A324&amp;" School District"</f>
        <v>New Lisbon School District</v>
      </c>
      <c r="C324" s="189">
        <v>0.8</v>
      </c>
      <c r="D324" s="189">
        <f>1-C324</f>
        <v>0.19999999999999996</v>
      </c>
      <c r="E324" s="190">
        <v>2768.5999999999985</v>
      </c>
      <c r="F324" s="369">
        <v>9600</v>
      </c>
      <c r="G324" s="369">
        <v>2768.5999999999985</v>
      </c>
      <c r="H324" s="369">
        <f t="shared" si="16"/>
        <v>13842.999999999996</v>
      </c>
      <c r="I324" s="369">
        <v>0</v>
      </c>
      <c r="J324" s="241"/>
      <c r="K324" s="241"/>
    </row>
    <row r="325" spans="1:11" x14ac:dyDescent="0.25">
      <c r="A325" s="132" t="s">
        <v>531</v>
      </c>
      <c r="B325" s="185" t="str">
        <f>A325&amp;" School District"</f>
        <v>New London School District</v>
      </c>
      <c r="C325" s="135">
        <v>0.7</v>
      </c>
      <c r="D325" s="187">
        <f>1-C325</f>
        <v>0.30000000000000004</v>
      </c>
      <c r="E325" s="149">
        <v>60000</v>
      </c>
      <c r="F325" s="150">
        <v>42700</v>
      </c>
      <c r="G325" s="151">
        <v>42700</v>
      </c>
      <c r="H325" s="151">
        <f t="shared" si="16"/>
        <v>142333.33333333331</v>
      </c>
      <c r="I325" s="152">
        <v>17300</v>
      </c>
    </row>
    <row r="326" spans="1:11" x14ac:dyDescent="0.25">
      <c r="A326" s="191" t="s">
        <v>532</v>
      </c>
      <c r="B326" s="240" t="str">
        <f>A326&amp;" School District"</f>
        <v>Niagara School District</v>
      </c>
      <c r="C326" s="189">
        <v>0.8</v>
      </c>
      <c r="D326" s="189">
        <f>1-C326</f>
        <v>0.19999999999999996</v>
      </c>
      <c r="E326" s="190">
        <v>9310.0000000000036</v>
      </c>
      <c r="F326" s="369">
        <v>49600</v>
      </c>
      <c r="G326" s="369">
        <v>9310.0000000000036</v>
      </c>
      <c r="H326" s="369">
        <f t="shared" si="16"/>
        <v>46550.000000000029</v>
      </c>
      <c r="I326" s="369">
        <v>0</v>
      </c>
      <c r="J326" s="241"/>
      <c r="K326" s="241"/>
    </row>
    <row r="327" spans="1:11" x14ac:dyDescent="0.25">
      <c r="A327" s="132" t="s">
        <v>533</v>
      </c>
      <c r="B327" s="185" t="str">
        <f>A327&amp;" School District"</f>
        <v>North Cape School District</v>
      </c>
      <c r="C327" s="135">
        <v>0.5</v>
      </c>
      <c r="D327" s="187">
        <f>1-C327</f>
        <v>0.5</v>
      </c>
      <c r="E327" s="149">
        <v>0</v>
      </c>
      <c r="F327" s="150">
        <v>100</v>
      </c>
      <c r="G327" s="151">
        <v>0</v>
      </c>
      <c r="H327" s="151">
        <f t="shared" si="16"/>
        <v>0</v>
      </c>
      <c r="I327" s="152">
        <v>0</v>
      </c>
    </row>
    <row r="328" spans="1:11" x14ac:dyDescent="0.25">
      <c r="A328" s="191" t="s">
        <v>534</v>
      </c>
      <c r="B328" s="240" t="str">
        <f>A328&amp;" School District"</f>
        <v>North Crawford School District</v>
      </c>
      <c r="C328" s="189">
        <v>0.8</v>
      </c>
      <c r="D328" s="189">
        <f>1-C328</f>
        <v>0.19999999999999996</v>
      </c>
      <c r="E328" s="190">
        <v>0</v>
      </c>
      <c r="F328" s="369">
        <v>0</v>
      </c>
      <c r="G328" s="369">
        <v>0</v>
      </c>
      <c r="H328" s="369">
        <f t="shared" si="16"/>
        <v>0</v>
      </c>
      <c r="I328" s="369">
        <v>0</v>
      </c>
      <c r="J328" s="241"/>
      <c r="K328" s="241"/>
    </row>
    <row r="329" spans="1:11" x14ac:dyDescent="0.25">
      <c r="A329" s="132"/>
      <c r="B329" s="185" t="s">
        <v>1521</v>
      </c>
      <c r="C329" s="135">
        <v>0.7</v>
      </c>
      <c r="D329" s="187">
        <v>0.30000000000000004</v>
      </c>
      <c r="E329" s="149">
        <v>5000</v>
      </c>
      <c r="F329" s="150">
        <v>9582.23</v>
      </c>
      <c r="G329" s="151">
        <v>5000</v>
      </c>
      <c r="H329" s="151">
        <f t="shared" si="16"/>
        <v>16666.666666666664</v>
      </c>
      <c r="I329" s="152">
        <v>0</v>
      </c>
    </row>
    <row r="330" spans="1:11" x14ac:dyDescent="0.25">
      <c r="A330" s="191" t="s">
        <v>535</v>
      </c>
      <c r="B330" s="240" t="str">
        <f>A330&amp;" School District"</f>
        <v>North Lakeland School District</v>
      </c>
      <c r="C330" s="189">
        <v>0.7</v>
      </c>
      <c r="D330" s="189">
        <f>1-C330</f>
        <v>0.30000000000000004</v>
      </c>
      <c r="E330" s="190">
        <v>17362</v>
      </c>
      <c r="F330" s="369">
        <v>350</v>
      </c>
      <c r="G330" s="369">
        <v>350</v>
      </c>
      <c r="H330" s="369">
        <f t="shared" si="16"/>
        <v>1166.6666666666665</v>
      </c>
      <c r="I330" s="369">
        <v>17012</v>
      </c>
      <c r="J330" s="241"/>
      <c r="K330" s="241"/>
    </row>
    <row r="331" spans="1:11" x14ac:dyDescent="0.25">
      <c r="A331" s="132" t="s">
        <v>536</v>
      </c>
      <c r="B331" s="185" t="str">
        <f>A331&amp;" School District"</f>
        <v>Northern Ozaukee School District</v>
      </c>
      <c r="C331" s="135">
        <v>0.6</v>
      </c>
      <c r="D331" s="187">
        <f>1-C331</f>
        <v>0.4</v>
      </c>
      <c r="E331" s="149">
        <v>33520</v>
      </c>
      <c r="F331" s="150">
        <v>18000</v>
      </c>
      <c r="G331" s="151">
        <v>18000</v>
      </c>
      <c r="H331" s="151">
        <f t="shared" si="16"/>
        <v>45000</v>
      </c>
      <c r="I331" s="152">
        <v>15520</v>
      </c>
    </row>
    <row r="332" spans="1:11" x14ac:dyDescent="0.25">
      <c r="A332" s="191" t="s">
        <v>537</v>
      </c>
      <c r="B332" s="240" t="str">
        <f>A332&amp;" School District"</f>
        <v>Northland Pines School District</v>
      </c>
      <c r="C332" s="189">
        <v>0.7</v>
      </c>
      <c r="D332" s="189">
        <f>1-C332</f>
        <v>0.30000000000000004</v>
      </c>
      <c r="E332" s="190">
        <v>7073.5999999999913</v>
      </c>
      <c r="F332" s="369">
        <v>7700</v>
      </c>
      <c r="G332" s="369">
        <v>7073.5999999999913</v>
      </c>
      <c r="H332" s="369">
        <f t="shared" si="16"/>
        <v>23578.666666666635</v>
      </c>
      <c r="I332" s="369">
        <v>0</v>
      </c>
      <c r="J332" s="241"/>
      <c r="K332" s="241"/>
    </row>
    <row r="333" spans="1:11" x14ac:dyDescent="0.25">
      <c r="A333" s="132" t="s">
        <v>538</v>
      </c>
      <c r="B333" s="185" t="str">
        <f>A333&amp;" School District"</f>
        <v>Northwood School District</v>
      </c>
      <c r="C333" s="135">
        <v>0.8</v>
      </c>
      <c r="D333" s="187">
        <f>1-C333</f>
        <v>0.19999999999999996</v>
      </c>
      <c r="E333" s="149">
        <v>16237.400000000003</v>
      </c>
      <c r="F333" s="150">
        <v>0</v>
      </c>
      <c r="G333" s="151">
        <v>0</v>
      </c>
      <c r="H333" s="151">
        <f t="shared" si="16"/>
        <v>0</v>
      </c>
      <c r="I333" s="152">
        <v>16237.400000000003</v>
      </c>
    </row>
    <row r="334" spans="1:11" x14ac:dyDescent="0.25">
      <c r="A334" s="191"/>
      <c r="B334" s="240" t="s">
        <v>1522</v>
      </c>
      <c r="C334" s="189">
        <v>0.8</v>
      </c>
      <c r="D334" s="189">
        <v>0.19999999999999996</v>
      </c>
      <c r="E334" s="190">
        <v>4798</v>
      </c>
      <c r="F334" s="369">
        <v>9582.23</v>
      </c>
      <c r="G334" s="369">
        <v>4798</v>
      </c>
      <c r="H334" s="369">
        <f t="shared" si="16"/>
        <v>23990.000000000004</v>
      </c>
      <c r="I334" s="369">
        <v>0</v>
      </c>
      <c r="J334" s="241"/>
      <c r="K334" s="241"/>
    </row>
    <row r="335" spans="1:11" x14ac:dyDescent="0.25">
      <c r="A335" s="132" t="s">
        <v>539</v>
      </c>
      <c r="B335" s="185" t="str">
        <f>A335&amp;" School District"</f>
        <v>Norwalk-Ontario-Wilton School District</v>
      </c>
      <c r="C335" s="135">
        <v>0.8</v>
      </c>
      <c r="D335" s="187">
        <f>1-C335</f>
        <v>0.19999999999999996</v>
      </c>
      <c r="E335" s="149">
        <v>8708</v>
      </c>
      <c r="F335" s="150">
        <v>9600</v>
      </c>
      <c r="G335" s="151">
        <v>8708</v>
      </c>
      <c r="H335" s="151">
        <f t="shared" si="16"/>
        <v>43540.000000000007</v>
      </c>
      <c r="I335" s="152">
        <v>0</v>
      </c>
    </row>
    <row r="336" spans="1:11" x14ac:dyDescent="0.25">
      <c r="A336" s="191" t="s">
        <v>540</v>
      </c>
      <c r="B336" s="240" t="str">
        <f>A336&amp;" School District"</f>
        <v>Norway J7 School District</v>
      </c>
      <c r="C336" s="189">
        <v>0.5</v>
      </c>
      <c r="D336" s="189">
        <f>1-C336</f>
        <v>0.5</v>
      </c>
      <c r="E336" s="190">
        <v>25010</v>
      </c>
      <c r="F336" s="369">
        <v>7000</v>
      </c>
      <c r="G336" s="369">
        <v>7000</v>
      </c>
      <c r="H336" s="369">
        <f t="shared" si="16"/>
        <v>14000</v>
      </c>
      <c r="I336" s="369">
        <v>18010</v>
      </c>
      <c r="J336" s="241"/>
      <c r="K336" s="241"/>
    </row>
    <row r="337" spans="1:11" x14ac:dyDescent="0.25">
      <c r="A337" s="132"/>
      <c r="B337" s="185" t="s">
        <v>1523</v>
      </c>
      <c r="C337" s="135">
        <v>0.6</v>
      </c>
      <c r="D337" s="187">
        <v>0.4</v>
      </c>
      <c r="E337" s="149">
        <v>7500</v>
      </c>
      <c r="F337" s="150">
        <v>9582.23</v>
      </c>
      <c r="G337" s="151">
        <v>7500</v>
      </c>
      <c r="H337" s="151">
        <f t="shared" si="16"/>
        <v>18750</v>
      </c>
      <c r="I337" s="152">
        <v>0</v>
      </c>
    </row>
    <row r="338" spans="1:11" x14ac:dyDescent="0.25">
      <c r="A338" s="191" t="s">
        <v>541</v>
      </c>
      <c r="B338" s="240" t="str">
        <f>A338&amp;" School District"</f>
        <v>Oakfield School District</v>
      </c>
      <c r="C338" s="189">
        <v>0.6</v>
      </c>
      <c r="D338" s="189">
        <f>1-C338</f>
        <v>0.4</v>
      </c>
      <c r="E338" s="190">
        <v>0</v>
      </c>
      <c r="F338" s="369">
        <v>18600</v>
      </c>
      <c r="G338" s="369">
        <v>0</v>
      </c>
      <c r="H338" s="369">
        <f t="shared" si="16"/>
        <v>0</v>
      </c>
      <c r="I338" s="369">
        <v>0</v>
      </c>
      <c r="J338" s="241"/>
      <c r="K338" s="241"/>
    </row>
    <row r="339" spans="1:11" x14ac:dyDescent="0.25">
      <c r="A339" s="132" t="s">
        <v>543</v>
      </c>
      <c r="B339" s="185" t="str">
        <f>A339&amp;" School District"</f>
        <v>Oconto Falls School District</v>
      </c>
      <c r="C339" s="135">
        <v>0.6</v>
      </c>
      <c r="D339" s="187">
        <f>1-C339</f>
        <v>0.4</v>
      </c>
      <c r="E339" s="149">
        <v>0</v>
      </c>
      <c r="F339" s="150">
        <v>7200</v>
      </c>
      <c r="G339" s="151">
        <v>0</v>
      </c>
      <c r="H339" s="151">
        <f t="shared" si="16"/>
        <v>0</v>
      </c>
      <c r="I339" s="152">
        <v>0</v>
      </c>
    </row>
    <row r="340" spans="1:11" x14ac:dyDescent="0.25">
      <c r="A340" s="191" t="s">
        <v>542</v>
      </c>
      <c r="B340" s="240" t="str">
        <f>A340&amp;" School District"</f>
        <v>Oconto School District</v>
      </c>
      <c r="C340" s="189">
        <v>0.7</v>
      </c>
      <c r="D340" s="189">
        <f>1-C340</f>
        <v>0.30000000000000004</v>
      </c>
      <c r="E340" s="190">
        <v>38232.5</v>
      </c>
      <c r="F340" s="369">
        <v>86100</v>
      </c>
      <c r="G340" s="369">
        <v>38232.5</v>
      </c>
      <c r="H340" s="369">
        <f t="shared" si="16"/>
        <v>127441.66666666664</v>
      </c>
      <c r="I340" s="369">
        <v>0</v>
      </c>
      <c r="J340" s="241"/>
      <c r="K340" s="241"/>
    </row>
    <row r="341" spans="1:11" x14ac:dyDescent="0.25">
      <c r="A341" s="132"/>
      <c r="B341" s="185" t="s">
        <v>1524</v>
      </c>
      <c r="C341" s="135">
        <v>0.7</v>
      </c>
      <c r="D341" s="187">
        <v>0.30000000000000004</v>
      </c>
      <c r="E341" s="149">
        <v>5000</v>
      </c>
      <c r="F341" s="150">
        <v>9582.23</v>
      </c>
      <c r="G341" s="151">
        <v>5000</v>
      </c>
      <c r="H341" s="151">
        <f t="shared" si="16"/>
        <v>16666.666666666664</v>
      </c>
      <c r="I341" s="152">
        <v>0</v>
      </c>
    </row>
    <row r="342" spans="1:11" x14ac:dyDescent="0.25">
      <c r="A342" s="191" t="s">
        <v>544</v>
      </c>
      <c r="B342" s="240" t="str">
        <f>A342&amp;" School District"</f>
        <v>Omro School District</v>
      </c>
      <c r="C342" s="189">
        <v>0.6</v>
      </c>
      <c r="D342" s="189">
        <f>1-C342</f>
        <v>0.4</v>
      </c>
      <c r="E342" s="190">
        <v>0</v>
      </c>
      <c r="F342" s="369">
        <v>4800</v>
      </c>
      <c r="G342" s="369">
        <v>0</v>
      </c>
      <c r="H342" s="369">
        <f t="shared" ref="H342:H354" si="17">G342/D342</f>
        <v>0</v>
      </c>
      <c r="I342" s="369">
        <v>0</v>
      </c>
      <c r="J342" s="241"/>
      <c r="K342" s="241"/>
    </row>
    <row r="343" spans="1:11" x14ac:dyDescent="0.25">
      <c r="A343" s="132"/>
      <c r="B343" s="185" t="s">
        <v>1525</v>
      </c>
      <c r="C343" s="135">
        <v>0.5</v>
      </c>
      <c r="D343" s="187">
        <v>0.5</v>
      </c>
      <c r="E343" s="149">
        <v>7500</v>
      </c>
      <c r="F343" s="150">
        <v>12444.92</v>
      </c>
      <c r="G343" s="151">
        <v>7500</v>
      </c>
      <c r="H343" s="151">
        <f t="shared" si="17"/>
        <v>15000</v>
      </c>
      <c r="I343" s="152">
        <v>0</v>
      </c>
    </row>
    <row r="344" spans="1:11" x14ac:dyDescent="0.25">
      <c r="A344" s="191"/>
      <c r="B344" s="240" t="s">
        <v>1526</v>
      </c>
      <c r="C344" s="189">
        <v>0.8</v>
      </c>
      <c r="D344" s="189">
        <v>0.19999999999999996</v>
      </c>
      <c r="E344" s="190">
        <v>4798</v>
      </c>
      <c r="F344" s="369">
        <v>17832.52</v>
      </c>
      <c r="G344" s="369">
        <v>4798</v>
      </c>
      <c r="H344" s="369">
        <f t="shared" si="17"/>
        <v>23990.000000000004</v>
      </c>
      <c r="I344" s="369">
        <v>0</v>
      </c>
      <c r="J344" s="241"/>
      <c r="K344" s="241"/>
    </row>
    <row r="345" spans="1:11" x14ac:dyDescent="0.25">
      <c r="A345" s="132"/>
      <c r="B345" s="185" t="s">
        <v>1527</v>
      </c>
      <c r="C345" s="135">
        <v>0.6</v>
      </c>
      <c r="D345" s="187">
        <v>0.4</v>
      </c>
      <c r="E345" s="149">
        <v>7500</v>
      </c>
      <c r="F345" s="150">
        <v>9582.23</v>
      </c>
      <c r="G345" s="151">
        <v>7500</v>
      </c>
      <c r="H345" s="151">
        <f t="shared" si="17"/>
        <v>18750</v>
      </c>
      <c r="I345" s="152">
        <v>0</v>
      </c>
    </row>
    <row r="346" spans="1:11" x14ac:dyDescent="0.25">
      <c r="A346" s="191" t="s">
        <v>545</v>
      </c>
      <c r="B346" s="240" t="str">
        <f>A346&amp;" School District"</f>
        <v>Osceola School District</v>
      </c>
      <c r="C346" s="189">
        <v>0.6</v>
      </c>
      <c r="D346" s="189">
        <f>1-C346</f>
        <v>0.4</v>
      </c>
      <c r="E346" s="190">
        <v>0</v>
      </c>
      <c r="F346" s="369">
        <v>120600</v>
      </c>
      <c r="G346" s="369">
        <v>0</v>
      </c>
      <c r="H346" s="369">
        <f t="shared" si="17"/>
        <v>0</v>
      </c>
      <c r="I346" s="369">
        <v>0</v>
      </c>
      <c r="J346" s="241"/>
      <c r="K346" s="241"/>
    </row>
    <row r="347" spans="1:11" x14ac:dyDescent="0.25">
      <c r="A347" s="132" t="s">
        <v>546</v>
      </c>
      <c r="B347" s="185" t="str">
        <f>A347&amp;" School District"</f>
        <v>Osseo-Fairchild School District</v>
      </c>
      <c r="C347" s="135">
        <v>0.7</v>
      </c>
      <c r="D347" s="187">
        <f>1-C347</f>
        <v>0.30000000000000004</v>
      </c>
      <c r="E347" s="149">
        <v>100</v>
      </c>
      <c r="F347" s="150">
        <v>30800</v>
      </c>
      <c r="G347" s="151">
        <v>100</v>
      </c>
      <c r="H347" s="151">
        <f t="shared" si="17"/>
        <v>333.33333333333326</v>
      </c>
      <c r="I347" s="152">
        <v>0</v>
      </c>
    </row>
    <row r="348" spans="1:11" x14ac:dyDescent="0.25">
      <c r="A348" s="191"/>
      <c r="B348" s="240" t="s">
        <v>1528</v>
      </c>
      <c r="C348" s="189">
        <v>0.7</v>
      </c>
      <c r="D348" s="189">
        <v>0.30000000000000004</v>
      </c>
      <c r="E348" s="190">
        <v>7500</v>
      </c>
      <c r="F348" s="369">
        <v>9582.23</v>
      </c>
      <c r="G348" s="369">
        <v>7500</v>
      </c>
      <c r="H348" s="369">
        <f t="shared" si="17"/>
        <v>24999.999999999996</v>
      </c>
      <c r="I348" s="369">
        <v>0</v>
      </c>
      <c r="J348" s="241"/>
      <c r="K348" s="241"/>
    </row>
    <row r="349" spans="1:11" x14ac:dyDescent="0.25">
      <c r="A349" s="132" t="s">
        <v>547</v>
      </c>
      <c r="B349" s="185" t="str">
        <f>A349&amp;" School District"</f>
        <v>Owen-Withee School District</v>
      </c>
      <c r="C349" s="135">
        <v>0.7</v>
      </c>
      <c r="D349" s="187">
        <f>1-C349</f>
        <v>0.30000000000000004</v>
      </c>
      <c r="E349" s="149">
        <v>10</v>
      </c>
      <c r="F349" s="150">
        <v>1610</v>
      </c>
      <c r="G349" s="151">
        <v>10</v>
      </c>
      <c r="H349" s="151">
        <f t="shared" si="17"/>
        <v>33.333333333333329</v>
      </c>
      <c r="I349" s="152">
        <v>0</v>
      </c>
    </row>
    <row r="350" spans="1:11" x14ac:dyDescent="0.25">
      <c r="A350" s="191"/>
      <c r="B350" s="240" t="s">
        <v>1529</v>
      </c>
      <c r="C350" s="189">
        <v>0.7</v>
      </c>
      <c r="D350" s="189">
        <v>0.30000000000000004</v>
      </c>
      <c r="E350" s="190">
        <v>5000</v>
      </c>
      <c r="F350" s="369">
        <v>9582.23</v>
      </c>
      <c r="G350" s="369">
        <v>5000</v>
      </c>
      <c r="H350" s="369">
        <f t="shared" si="17"/>
        <v>16666.666666666664</v>
      </c>
      <c r="I350" s="369">
        <v>0</v>
      </c>
      <c r="J350" s="241"/>
      <c r="K350" s="241"/>
    </row>
    <row r="351" spans="1:11" x14ac:dyDescent="0.25">
      <c r="A351" s="132"/>
      <c r="B351" s="185" t="s">
        <v>1530</v>
      </c>
      <c r="C351" s="135">
        <v>0.7</v>
      </c>
      <c r="D351" s="187">
        <v>0.30000000000000004</v>
      </c>
      <c r="E351" s="149">
        <v>5000</v>
      </c>
      <c r="F351" s="150">
        <v>9582.23</v>
      </c>
      <c r="G351" s="151">
        <v>5000</v>
      </c>
      <c r="H351" s="151">
        <f t="shared" si="17"/>
        <v>16666.666666666664</v>
      </c>
      <c r="I351" s="152">
        <v>0</v>
      </c>
    </row>
    <row r="352" spans="1:11" x14ac:dyDescent="0.25">
      <c r="A352" s="191" t="s">
        <v>548</v>
      </c>
      <c r="B352" s="240" t="str">
        <f>A352&amp;" School District"</f>
        <v>Palmyra-Eagle Area School District</v>
      </c>
      <c r="C352" s="189">
        <v>0.6</v>
      </c>
      <c r="D352" s="189">
        <f>1-C352</f>
        <v>0.4</v>
      </c>
      <c r="E352" s="190">
        <v>0</v>
      </c>
      <c r="F352" s="369">
        <v>9000</v>
      </c>
      <c r="G352" s="369">
        <v>0</v>
      </c>
      <c r="H352" s="369">
        <f t="shared" si="17"/>
        <v>0</v>
      </c>
      <c r="I352" s="369">
        <v>0</v>
      </c>
      <c r="J352" s="241"/>
      <c r="K352" s="241"/>
    </row>
    <row r="353" spans="1:11" x14ac:dyDescent="0.25">
      <c r="A353" s="132" t="s">
        <v>549</v>
      </c>
      <c r="B353" s="185" t="str">
        <f>A353&amp;" School District"</f>
        <v>Pardeeville Area School District</v>
      </c>
      <c r="C353" s="135">
        <v>0.7</v>
      </c>
      <c r="D353" s="187">
        <f>1-C353</f>
        <v>0.30000000000000004</v>
      </c>
      <c r="E353" s="149">
        <v>220.19999999999709</v>
      </c>
      <c r="F353" s="150">
        <v>1540</v>
      </c>
      <c r="G353" s="151">
        <v>220.19999999999709</v>
      </c>
      <c r="H353" s="151">
        <f t="shared" si="17"/>
        <v>733.99999999999022</v>
      </c>
      <c r="I353" s="152">
        <v>0</v>
      </c>
    </row>
    <row r="354" spans="1:11" x14ac:dyDescent="0.25">
      <c r="A354" s="191" t="s">
        <v>550</v>
      </c>
      <c r="B354" s="240" t="str">
        <f>A354&amp;" School District"</f>
        <v>Paris J1 School District</v>
      </c>
      <c r="C354" s="189">
        <v>0.6</v>
      </c>
      <c r="D354" s="189">
        <f>1-C354</f>
        <v>0.4</v>
      </c>
      <c r="E354" s="190">
        <v>30000</v>
      </c>
      <c r="F354" s="369">
        <v>25800</v>
      </c>
      <c r="G354" s="369">
        <v>25800</v>
      </c>
      <c r="H354" s="369">
        <f t="shared" si="17"/>
        <v>64500</v>
      </c>
      <c r="I354" s="369">
        <v>4200</v>
      </c>
      <c r="J354" s="241"/>
      <c r="K354" s="241"/>
    </row>
    <row r="355" spans="1:11" x14ac:dyDescent="0.25">
      <c r="A355" s="132"/>
      <c r="B355" s="185" t="s">
        <v>1531</v>
      </c>
      <c r="C355" s="135">
        <v>0.8</v>
      </c>
      <c r="D355" s="187">
        <v>0.19999999999999996</v>
      </c>
      <c r="E355" s="149">
        <v>7500</v>
      </c>
      <c r="F355" s="150" t="s">
        <v>1342</v>
      </c>
      <c r="G355" s="151" t="s">
        <v>1342</v>
      </c>
      <c r="H355" s="151" t="s">
        <v>1342</v>
      </c>
      <c r="I355" s="152" t="s">
        <v>1342</v>
      </c>
    </row>
    <row r="356" spans="1:11" x14ac:dyDescent="0.25">
      <c r="A356" s="191" t="s">
        <v>551</v>
      </c>
      <c r="B356" s="240" t="str">
        <f>A356&amp;" School District"</f>
        <v>Parkview School District</v>
      </c>
      <c r="C356" s="189">
        <v>0.6</v>
      </c>
      <c r="D356" s="189">
        <f>1-C356</f>
        <v>0.4</v>
      </c>
      <c r="E356" s="190">
        <v>0</v>
      </c>
      <c r="F356" s="369">
        <v>0</v>
      </c>
      <c r="G356" s="369">
        <v>0</v>
      </c>
      <c r="H356" s="369">
        <f>G356/D356</f>
        <v>0</v>
      </c>
      <c r="I356" s="369">
        <v>0</v>
      </c>
      <c r="J356" s="241"/>
      <c r="K356" s="241"/>
    </row>
    <row r="357" spans="1:11" x14ac:dyDescent="0.25">
      <c r="A357" s="132"/>
      <c r="B357" s="185" t="s">
        <v>1532</v>
      </c>
      <c r="C357" s="135">
        <v>0.6</v>
      </c>
      <c r="D357" s="187">
        <v>0.4</v>
      </c>
      <c r="E357" s="149">
        <v>7500</v>
      </c>
      <c r="F357" s="150" t="s">
        <v>1342</v>
      </c>
      <c r="G357" s="151" t="s">
        <v>1342</v>
      </c>
      <c r="H357" s="151" t="s">
        <v>1342</v>
      </c>
      <c r="I357" s="152" t="s">
        <v>1342</v>
      </c>
    </row>
    <row r="358" spans="1:11" x14ac:dyDescent="0.25">
      <c r="A358" s="191" t="s">
        <v>552</v>
      </c>
      <c r="B358" s="240" t="str">
        <f>A358&amp;" School District"</f>
        <v>Pecatonica Area School District</v>
      </c>
      <c r="C358" s="189">
        <v>0.7</v>
      </c>
      <c r="D358" s="189">
        <f>1-C358</f>
        <v>0.30000000000000004</v>
      </c>
      <c r="E358" s="190">
        <v>0</v>
      </c>
      <c r="F358" s="369">
        <v>2100</v>
      </c>
      <c r="G358" s="369">
        <v>0</v>
      </c>
      <c r="H358" s="369">
        <f t="shared" ref="H358:H364" si="18">G358/D358</f>
        <v>0</v>
      </c>
      <c r="I358" s="369">
        <v>0</v>
      </c>
      <c r="J358" s="241"/>
      <c r="K358" s="241"/>
    </row>
    <row r="359" spans="1:11" x14ac:dyDescent="0.25">
      <c r="A359" s="132" t="s">
        <v>553</v>
      </c>
      <c r="B359" s="185" t="str">
        <f>A359&amp;" School District"</f>
        <v>Pepin Area School District</v>
      </c>
      <c r="C359" s="135">
        <v>0.6</v>
      </c>
      <c r="D359" s="187">
        <f>1-C359</f>
        <v>0.4</v>
      </c>
      <c r="E359" s="149">
        <v>500</v>
      </c>
      <c r="F359" s="150">
        <v>0</v>
      </c>
      <c r="G359" s="151">
        <v>0</v>
      </c>
      <c r="H359" s="151">
        <f t="shared" si="18"/>
        <v>0</v>
      </c>
      <c r="I359" s="152">
        <v>500</v>
      </c>
    </row>
    <row r="360" spans="1:11" x14ac:dyDescent="0.25">
      <c r="A360" s="191"/>
      <c r="B360" s="240" t="s">
        <v>1533</v>
      </c>
      <c r="C360" s="189">
        <v>0.6</v>
      </c>
      <c r="D360" s="189">
        <v>0.4</v>
      </c>
      <c r="E360" s="190">
        <v>7500</v>
      </c>
      <c r="F360" s="369">
        <v>9582.23</v>
      </c>
      <c r="G360" s="369">
        <v>7500</v>
      </c>
      <c r="H360" s="369">
        <f t="shared" si="18"/>
        <v>18750</v>
      </c>
      <c r="I360" s="369">
        <v>0</v>
      </c>
      <c r="J360" s="241"/>
      <c r="K360" s="241"/>
    </row>
    <row r="361" spans="1:11" x14ac:dyDescent="0.25">
      <c r="A361" s="132" t="s">
        <v>554</v>
      </c>
      <c r="B361" s="185" t="str">
        <f>A361&amp;" School District"</f>
        <v>Peshtigo School District</v>
      </c>
      <c r="C361" s="135">
        <v>0.6</v>
      </c>
      <c r="D361" s="187">
        <f>1-C361</f>
        <v>0.4</v>
      </c>
      <c r="E361" s="149">
        <v>4000</v>
      </c>
      <c r="F361" s="150">
        <v>56400</v>
      </c>
      <c r="G361" s="151">
        <v>4000</v>
      </c>
      <c r="H361" s="151">
        <f t="shared" si="18"/>
        <v>10000</v>
      </c>
      <c r="I361" s="152">
        <v>0</v>
      </c>
    </row>
    <row r="362" spans="1:11" x14ac:dyDescent="0.25">
      <c r="A362" s="191" t="s">
        <v>555</v>
      </c>
      <c r="B362" s="240" t="str">
        <f>A362&amp;" School District"</f>
        <v>Phelps School District</v>
      </c>
      <c r="C362" s="189">
        <v>0.8</v>
      </c>
      <c r="D362" s="189">
        <f>1-C362</f>
        <v>0.19999999999999996</v>
      </c>
      <c r="E362" s="190">
        <v>30000</v>
      </c>
      <c r="F362" s="369">
        <v>480</v>
      </c>
      <c r="G362" s="369">
        <v>480</v>
      </c>
      <c r="H362" s="369">
        <f t="shared" si="18"/>
        <v>2400.0000000000005</v>
      </c>
      <c r="I362" s="369">
        <v>29520</v>
      </c>
      <c r="J362" s="241"/>
      <c r="K362" s="241"/>
    </row>
    <row r="363" spans="1:11" x14ac:dyDescent="0.25">
      <c r="A363" s="132"/>
      <c r="B363" s="185" t="s">
        <v>1534</v>
      </c>
      <c r="C363" s="135">
        <v>0.7</v>
      </c>
      <c r="D363" s="187">
        <v>0.30000000000000004</v>
      </c>
      <c r="E363" s="149">
        <v>10000</v>
      </c>
      <c r="F363" s="150">
        <v>13855.9</v>
      </c>
      <c r="G363" s="151">
        <v>10000</v>
      </c>
      <c r="H363" s="151">
        <f t="shared" si="18"/>
        <v>33333.333333333328</v>
      </c>
      <c r="I363" s="152">
        <v>0</v>
      </c>
    </row>
    <row r="364" spans="1:11" x14ac:dyDescent="0.25">
      <c r="A364" s="191" t="s">
        <v>556</v>
      </c>
      <c r="B364" s="240" t="str">
        <f>A364&amp;" School District"</f>
        <v>Phillips School District</v>
      </c>
      <c r="C364" s="189">
        <v>0.7</v>
      </c>
      <c r="D364" s="189">
        <f>1-C364</f>
        <v>0.30000000000000004</v>
      </c>
      <c r="E364" s="190">
        <v>1999.9000000000015</v>
      </c>
      <c r="F364" s="369">
        <v>25900</v>
      </c>
      <c r="G364" s="369">
        <v>1999.9000000000015</v>
      </c>
      <c r="H364" s="369">
        <f t="shared" si="18"/>
        <v>6666.3333333333376</v>
      </c>
      <c r="I364" s="369">
        <v>0</v>
      </c>
      <c r="J364" s="241"/>
      <c r="K364" s="241"/>
    </row>
    <row r="365" spans="1:11" x14ac:dyDescent="0.25">
      <c r="A365" s="132"/>
      <c r="B365" s="185" t="s">
        <v>1535</v>
      </c>
      <c r="C365" s="135">
        <v>0.6</v>
      </c>
      <c r="D365" s="187">
        <v>0.4</v>
      </c>
      <c r="E365" s="149">
        <v>7500</v>
      </c>
      <c r="F365" s="150" t="s">
        <v>1342</v>
      </c>
      <c r="G365" s="151" t="s">
        <v>1342</v>
      </c>
      <c r="H365" s="151" t="s">
        <v>1342</v>
      </c>
      <c r="I365" s="152" t="s">
        <v>1342</v>
      </c>
    </row>
    <row r="366" spans="1:11" x14ac:dyDescent="0.25">
      <c r="A366" s="191" t="s">
        <v>557</v>
      </c>
      <c r="B366" s="240" t="str">
        <f>A366&amp;" School District"</f>
        <v>Pittsville School District</v>
      </c>
      <c r="C366" s="189">
        <v>0.6</v>
      </c>
      <c r="D366" s="189">
        <f>1-C366</f>
        <v>0.4</v>
      </c>
      <c r="E366" s="190">
        <v>7301</v>
      </c>
      <c r="F366" s="369">
        <v>600</v>
      </c>
      <c r="G366" s="369">
        <v>600</v>
      </c>
      <c r="H366" s="369">
        <f t="shared" ref="H366:H377" si="19">G366/D366</f>
        <v>1500</v>
      </c>
      <c r="I366" s="369">
        <v>6701</v>
      </c>
      <c r="J366" s="241"/>
      <c r="K366" s="241"/>
    </row>
    <row r="367" spans="1:11" x14ac:dyDescent="0.25">
      <c r="A367" s="132"/>
      <c r="B367" s="185" t="s">
        <v>1536</v>
      </c>
      <c r="C367" s="135">
        <v>0.8</v>
      </c>
      <c r="D367" s="187">
        <v>0.19999999999999996</v>
      </c>
      <c r="E367" s="149">
        <v>5000</v>
      </c>
      <c r="F367" s="150">
        <v>9582.23</v>
      </c>
      <c r="G367" s="151">
        <v>5000</v>
      </c>
      <c r="H367" s="151">
        <f t="shared" si="19"/>
        <v>25000.000000000007</v>
      </c>
      <c r="I367" s="152">
        <v>0</v>
      </c>
    </row>
    <row r="368" spans="1:11" x14ac:dyDescent="0.25">
      <c r="A368" s="191" t="s">
        <v>558</v>
      </c>
      <c r="B368" s="240" t="str">
        <f>A368&amp;" School District"</f>
        <v>Platteville School District</v>
      </c>
      <c r="C368" s="189">
        <v>0.6</v>
      </c>
      <c r="D368" s="189">
        <f>1-C368</f>
        <v>0.4</v>
      </c>
      <c r="E368" s="190">
        <v>6445.5999999999985</v>
      </c>
      <c r="F368" s="369">
        <v>15600</v>
      </c>
      <c r="G368" s="369">
        <v>6445.5999999999985</v>
      </c>
      <c r="H368" s="369">
        <f t="shared" si="19"/>
        <v>16113.999999999996</v>
      </c>
      <c r="I368" s="369">
        <v>0</v>
      </c>
      <c r="J368" s="241"/>
      <c r="K368" s="241"/>
    </row>
    <row r="369" spans="1:11" x14ac:dyDescent="0.25">
      <c r="A369" s="132"/>
      <c r="B369" s="185" t="s">
        <v>1537</v>
      </c>
      <c r="C369" s="135">
        <v>0.7</v>
      </c>
      <c r="D369" s="187">
        <v>0.30000000000000004</v>
      </c>
      <c r="E369" s="149">
        <v>7500</v>
      </c>
      <c r="F369" s="150">
        <v>9582.23</v>
      </c>
      <c r="G369" s="151">
        <v>7500</v>
      </c>
      <c r="H369" s="151">
        <f t="shared" si="19"/>
        <v>24999.999999999996</v>
      </c>
      <c r="I369" s="152">
        <v>0</v>
      </c>
    </row>
    <row r="370" spans="1:11" x14ac:dyDescent="0.25">
      <c r="A370" s="191" t="s">
        <v>559</v>
      </c>
      <c r="B370" s="240" t="str">
        <f>A370&amp;" School District"</f>
        <v>Plum City School District</v>
      </c>
      <c r="C370" s="189">
        <v>0.7</v>
      </c>
      <c r="D370" s="189">
        <f>1-C370</f>
        <v>0.30000000000000004</v>
      </c>
      <c r="E370" s="190">
        <v>0</v>
      </c>
      <c r="F370" s="369">
        <v>2660</v>
      </c>
      <c r="G370" s="369">
        <v>0</v>
      </c>
      <c r="H370" s="369">
        <f t="shared" si="19"/>
        <v>0</v>
      </c>
      <c r="I370" s="369">
        <v>0</v>
      </c>
      <c r="J370" s="241"/>
      <c r="K370" s="241"/>
    </row>
    <row r="371" spans="1:11" x14ac:dyDescent="0.25">
      <c r="A371" s="132"/>
      <c r="B371" s="185" t="s">
        <v>1538</v>
      </c>
      <c r="C371" s="135">
        <v>0.7</v>
      </c>
      <c r="D371" s="187">
        <v>0.30000000000000004</v>
      </c>
      <c r="E371" s="149">
        <v>5000</v>
      </c>
      <c r="F371" s="150">
        <v>9582.23</v>
      </c>
      <c r="G371" s="151">
        <v>5000</v>
      </c>
      <c r="H371" s="151">
        <f t="shared" si="19"/>
        <v>16666.666666666664</v>
      </c>
      <c r="I371" s="152">
        <v>0</v>
      </c>
    </row>
    <row r="372" spans="1:11" x14ac:dyDescent="0.25">
      <c r="A372" s="191" t="s">
        <v>560</v>
      </c>
      <c r="B372" s="240" t="str">
        <f>A372&amp;" School District"</f>
        <v>Port Edwards School District</v>
      </c>
      <c r="C372" s="189">
        <v>0.6</v>
      </c>
      <c r="D372" s="189">
        <f>1-C372</f>
        <v>0.4</v>
      </c>
      <c r="E372" s="190">
        <v>344.09999999999854</v>
      </c>
      <c r="F372" s="369">
        <v>3600</v>
      </c>
      <c r="G372" s="369">
        <v>344.09999999999854</v>
      </c>
      <c r="H372" s="369">
        <f t="shared" si="19"/>
        <v>860.24999999999636</v>
      </c>
      <c r="I372" s="369">
        <v>0</v>
      </c>
      <c r="J372" s="241"/>
      <c r="K372" s="241"/>
    </row>
    <row r="373" spans="1:11" x14ac:dyDescent="0.25">
      <c r="A373" s="132" t="s">
        <v>561</v>
      </c>
      <c r="B373" s="185" t="str">
        <f>A373&amp;" School District"</f>
        <v>Portage Community School District</v>
      </c>
      <c r="C373" s="135">
        <v>0.7</v>
      </c>
      <c r="D373" s="187">
        <f>1-C373</f>
        <v>0.30000000000000004</v>
      </c>
      <c r="E373" s="149">
        <v>0</v>
      </c>
      <c r="F373" s="150">
        <v>112000</v>
      </c>
      <c r="G373" s="151">
        <v>0</v>
      </c>
      <c r="H373" s="151">
        <f t="shared" si="19"/>
        <v>0</v>
      </c>
      <c r="I373" s="152">
        <v>0</v>
      </c>
    </row>
    <row r="374" spans="1:11" x14ac:dyDescent="0.25">
      <c r="A374" s="191"/>
      <c r="B374" s="240" t="s">
        <v>1355</v>
      </c>
      <c r="C374" s="189">
        <v>0.6</v>
      </c>
      <c r="D374" s="189">
        <v>0.4</v>
      </c>
      <c r="E374" s="190">
        <v>5000</v>
      </c>
      <c r="F374" s="369">
        <v>9582.23</v>
      </c>
      <c r="G374" s="369">
        <v>5000</v>
      </c>
      <c r="H374" s="369">
        <f t="shared" si="19"/>
        <v>12500</v>
      </c>
      <c r="I374" s="369">
        <v>0</v>
      </c>
      <c r="J374" s="241"/>
      <c r="K374" s="241"/>
    </row>
    <row r="375" spans="1:11" x14ac:dyDescent="0.25">
      <c r="A375" s="132" t="s">
        <v>562</v>
      </c>
      <c r="B375" s="185" t="str">
        <f>A375&amp;" School District"</f>
        <v>Potosi School District</v>
      </c>
      <c r="C375" s="135">
        <v>0.6</v>
      </c>
      <c r="D375" s="187">
        <f>1-C375</f>
        <v>0.4</v>
      </c>
      <c r="E375" s="149">
        <v>526.39999999999782</v>
      </c>
      <c r="F375" s="150">
        <v>2160</v>
      </c>
      <c r="G375" s="151">
        <v>526.39999999999782</v>
      </c>
      <c r="H375" s="151">
        <f t="shared" si="19"/>
        <v>1315.9999999999945</v>
      </c>
      <c r="I375" s="152">
        <v>0</v>
      </c>
    </row>
    <row r="376" spans="1:11" x14ac:dyDescent="0.25">
      <c r="A376" s="191"/>
      <c r="B376" s="240" t="s">
        <v>1539</v>
      </c>
      <c r="C376" s="189">
        <v>0.6</v>
      </c>
      <c r="D376" s="189">
        <v>0.4</v>
      </c>
      <c r="E376" s="190">
        <v>7500</v>
      </c>
      <c r="F376" s="369">
        <v>13661.86</v>
      </c>
      <c r="G376" s="369">
        <v>7500</v>
      </c>
      <c r="H376" s="369">
        <f t="shared" si="19"/>
        <v>18750</v>
      </c>
      <c r="I376" s="369">
        <v>0</v>
      </c>
      <c r="J376" s="241"/>
      <c r="K376" s="241"/>
    </row>
    <row r="377" spans="1:11" x14ac:dyDescent="0.25">
      <c r="A377" s="132"/>
      <c r="B377" s="185" t="s">
        <v>1540</v>
      </c>
      <c r="C377" s="135">
        <v>0.7</v>
      </c>
      <c r="D377" s="187">
        <v>0.30000000000000004</v>
      </c>
      <c r="E377" s="149">
        <v>5000</v>
      </c>
      <c r="F377" s="150">
        <v>9582.23</v>
      </c>
      <c r="G377" s="151">
        <v>5000</v>
      </c>
      <c r="H377" s="151">
        <f t="shared" si="19"/>
        <v>16666.666666666664</v>
      </c>
      <c r="I377" s="152">
        <v>0</v>
      </c>
    </row>
    <row r="378" spans="1:11" x14ac:dyDescent="0.25">
      <c r="A378" s="191"/>
      <c r="B378" s="240" t="s">
        <v>1541</v>
      </c>
      <c r="C378" s="189">
        <v>0.6</v>
      </c>
      <c r="D378" s="189">
        <v>0.4</v>
      </c>
      <c r="E378" s="190">
        <v>10000</v>
      </c>
      <c r="F378" s="369" t="s">
        <v>1342</v>
      </c>
      <c r="G378" s="369" t="s">
        <v>1342</v>
      </c>
      <c r="H378" s="369" t="s">
        <v>1342</v>
      </c>
      <c r="I378" s="369" t="s">
        <v>1342</v>
      </c>
      <c r="J378" s="241"/>
      <c r="K378" s="241"/>
    </row>
    <row r="379" spans="1:11" x14ac:dyDescent="0.25">
      <c r="A379" s="132" t="s">
        <v>563</v>
      </c>
      <c r="B379" s="185" t="str">
        <f>A379&amp;" School District"</f>
        <v>Poynette School District</v>
      </c>
      <c r="C379" s="135">
        <v>0.6</v>
      </c>
      <c r="D379" s="187">
        <f>1-C379</f>
        <v>0.4</v>
      </c>
      <c r="E379" s="149">
        <v>0</v>
      </c>
      <c r="F379" s="150">
        <v>1860</v>
      </c>
      <c r="G379" s="151">
        <v>0</v>
      </c>
      <c r="H379" s="151">
        <f>G379/D379</f>
        <v>0</v>
      </c>
      <c r="I379" s="152">
        <v>0</v>
      </c>
    </row>
    <row r="380" spans="1:11" x14ac:dyDescent="0.25">
      <c r="A380" s="191" t="s">
        <v>564</v>
      </c>
      <c r="B380" s="240" t="str">
        <f>A380&amp;" School District"</f>
        <v>Prairie Du Chien Area School District</v>
      </c>
      <c r="C380" s="189">
        <v>0.7</v>
      </c>
      <c r="D380" s="189">
        <f>1-C380</f>
        <v>0.30000000000000004</v>
      </c>
      <c r="E380" s="190">
        <v>560.00000000000728</v>
      </c>
      <c r="F380" s="369">
        <v>12600</v>
      </c>
      <c r="G380" s="369">
        <v>560.00000000000728</v>
      </c>
      <c r="H380" s="369">
        <f>G380/D380</f>
        <v>1866.6666666666906</v>
      </c>
      <c r="I380" s="369">
        <v>0</v>
      </c>
      <c r="J380" s="241"/>
      <c r="K380" s="241"/>
    </row>
    <row r="381" spans="1:11" x14ac:dyDescent="0.25">
      <c r="A381" s="132" t="s">
        <v>565</v>
      </c>
      <c r="B381" s="185" t="str">
        <f>A381&amp;" School District"</f>
        <v>Prairie Farm School District</v>
      </c>
      <c r="C381" s="135">
        <v>0.7</v>
      </c>
      <c r="D381" s="187">
        <f>1-C381</f>
        <v>0.30000000000000004</v>
      </c>
      <c r="E381" s="149">
        <v>9710</v>
      </c>
      <c r="F381" s="150">
        <v>10500</v>
      </c>
      <c r="G381" s="151">
        <v>9710</v>
      </c>
      <c r="H381" s="151">
        <f>G381/D381</f>
        <v>32366.666666666661</v>
      </c>
      <c r="I381" s="152">
        <v>0</v>
      </c>
    </row>
    <row r="382" spans="1:11" x14ac:dyDescent="0.25">
      <c r="A382" s="191" t="s">
        <v>566</v>
      </c>
      <c r="B382" s="240" t="str">
        <f>A382&amp;" School District"</f>
        <v>Prentice School District</v>
      </c>
      <c r="C382" s="189">
        <v>0.7</v>
      </c>
      <c r="D382" s="189">
        <f>1-C382</f>
        <v>0.30000000000000004</v>
      </c>
      <c r="E382" s="190">
        <v>202.79999999999563</v>
      </c>
      <c r="F382" s="369">
        <v>280</v>
      </c>
      <c r="G382" s="369">
        <v>202.79999999999563</v>
      </c>
      <c r="H382" s="369">
        <f>G382/D382</f>
        <v>675.99999999998533</v>
      </c>
      <c r="I382" s="369">
        <v>0</v>
      </c>
      <c r="J382" s="241"/>
      <c r="K382" s="241"/>
    </row>
    <row r="383" spans="1:11" x14ac:dyDescent="0.25">
      <c r="A383" s="132"/>
      <c r="B383" s="185" t="s">
        <v>1542</v>
      </c>
      <c r="C383" s="135">
        <v>0.7</v>
      </c>
      <c r="D383" s="187">
        <v>0.30000000000000004</v>
      </c>
      <c r="E383" s="149">
        <v>5000</v>
      </c>
      <c r="F383" s="150">
        <v>17224.05</v>
      </c>
      <c r="G383" s="151">
        <v>5000</v>
      </c>
      <c r="H383" s="151">
        <f>G383/D383</f>
        <v>16666.666666666664</v>
      </c>
      <c r="I383" s="152">
        <v>0</v>
      </c>
    </row>
    <row r="384" spans="1:11" x14ac:dyDescent="0.25">
      <c r="A384" s="191"/>
      <c r="B384" s="240" t="s">
        <v>1543</v>
      </c>
      <c r="C384" s="189">
        <v>0.7</v>
      </c>
      <c r="D384" s="189">
        <v>0.30000000000000004</v>
      </c>
      <c r="E384" s="190">
        <v>7500</v>
      </c>
      <c r="F384" s="369" t="s">
        <v>1342</v>
      </c>
      <c r="G384" s="369" t="s">
        <v>1342</v>
      </c>
      <c r="H384" s="369" t="s">
        <v>1342</v>
      </c>
      <c r="I384" s="369" t="s">
        <v>1342</v>
      </c>
      <c r="J384" s="241"/>
      <c r="K384" s="241"/>
    </row>
    <row r="385" spans="1:11" x14ac:dyDescent="0.25">
      <c r="A385" s="132" t="s">
        <v>567</v>
      </c>
      <c r="B385" s="185" t="str">
        <f>A385&amp;" School District"</f>
        <v>Princeton School District</v>
      </c>
      <c r="C385" s="135">
        <v>0.7</v>
      </c>
      <c r="D385" s="187">
        <f>1-C385</f>
        <v>0.30000000000000004</v>
      </c>
      <c r="E385" s="149">
        <v>1280.0999999999985</v>
      </c>
      <c r="F385" s="150">
        <v>0</v>
      </c>
      <c r="G385" s="151">
        <v>0</v>
      </c>
      <c r="H385" s="151">
        <f>G385/D385</f>
        <v>0</v>
      </c>
      <c r="I385" s="152">
        <v>1280.0999999999985</v>
      </c>
    </row>
    <row r="386" spans="1:11" x14ac:dyDescent="0.25">
      <c r="A386" s="191" t="s">
        <v>568</v>
      </c>
      <c r="B386" s="240" t="str">
        <f>A386&amp;" School District"</f>
        <v>Randolph School District</v>
      </c>
      <c r="C386" s="189">
        <v>0.7</v>
      </c>
      <c r="D386" s="189">
        <f>1-C386</f>
        <v>0.30000000000000004</v>
      </c>
      <c r="E386" s="190">
        <v>16360</v>
      </c>
      <c r="F386" s="369">
        <v>840</v>
      </c>
      <c r="G386" s="369">
        <v>840</v>
      </c>
      <c r="H386" s="369">
        <f>G386/D386</f>
        <v>2799.9999999999995</v>
      </c>
      <c r="I386" s="369">
        <v>15520</v>
      </c>
      <c r="J386" s="241"/>
      <c r="K386" s="241"/>
    </row>
    <row r="387" spans="1:11" x14ac:dyDescent="0.25">
      <c r="A387" s="132" t="s">
        <v>569</v>
      </c>
      <c r="B387" s="185" t="str">
        <f>A387&amp;" School District"</f>
        <v>Random Lake School District</v>
      </c>
      <c r="C387" s="135">
        <v>0.6</v>
      </c>
      <c r="D387" s="187">
        <f>1-C387</f>
        <v>0.4</v>
      </c>
      <c r="E387" s="149">
        <v>16532.400000000001</v>
      </c>
      <c r="F387" s="150">
        <v>23400</v>
      </c>
      <c r="G387" s="151">
        <v>16532.400000000001</v>
      </c>
      <c r="H387" s="151">
        <f>G387/D387</f>
        <v>41331</v>
      </c>
      <c r="I387" s="152">
        <v>0</v>
      </c>
    </row>
    <row r="388" spans="1:11" x14ac:dyDescent="0.25">
      <c r="A388" s="191" t="s">
        <v>570</v>
      </c>
      <c r="B388" s="240" t="str">
        <f>A388&amp;" School District"</f>
        <v>Raymond #14 School District</v>
      </c>
      <c r="C388" s="189">
        <v>0.5</v>
      </c>
      <c r="D388" s="189">
        <f>1-C388</f>
        <v>0.5</v>
      </c>
      <c r="E388" s="190">
        <v>23431</v>
      </c>
      <c r="F388" s="369">
        <v>32500</v>
      </c>
      <c r="G388" s="369">
        <v>23431</v>
      </c>
      <c r="H388" s="369">
        <f>G388/D388</f>
        <v>46862</v>
      </c>
      <c r="I388" s="369">
        <v>0</v>
      </c>
      <c r="J388" s="241"/>
      <c r="K388" s="241"/>
    </row>
    <row r="389" spans="1:11" x14ac:dyDescent="0.25">
      <c r="A389" s="132"/>
      <c r="B389" s="185" t="s">
        <v>1544</v>
      </c>
      <c r="C389" s="135">
        <v>0.7</v>
      </c>
      <c r="D389" s="187">
        <v>0.30000000000000004</v>
      </c>
      <c r="E389" s="149">
        <v>5000</v>
      </c>
      <c r="F389" s="150" t="s">
        <v>1342</v>
      </c>
      <c r="G389" s="151" t="s">
        <v>1342</v>
      </c>
      <c r="H389" s="151" t="s">
        <v>1342</v>
      </c>
      <c r="I389" s="152" t="s">
        <v>1342</v>
      </c>
    </row>
    <row r="390" spans="1:11" x14ac:dyDescent="0.25">
      <c r="A390" s="191"/>
      <c r="B390" s="240" t="s">
        <v>1545</v>
      </c>
      <c r="C390" s="189">
        <v>0.8</v>
      </c>
      <c r="D390" s="189">
        <v>0.19999999999999996</v>
      </c>
      <c r="E390" s="190">
        <v>7500</v>
      </c>
      <c r="F390" s="369">
        <v>9582.23</v>
      </c>
      <c r="G390" s="369">
        <v>7500</v>
      </c>
      <c r="H390" s="369">
        <f t="shared" ref="H390:H409" si="20">G390/D390</f>
        <v>37500.000000000007</v>
      </c>
      <c r="I390" s="369">
        <v>0</v>
      </c>
      <c r="J390" s="241"/>
      <c r="K390" s="241"/>
    </row>
    <row r="391" spans="1:11" x14ac:dyDescent="0.25">
      <c r="A391" s="132" t="s">
        <v>571</v>
      </c>
      <c r="B391" s="185" t="str">
        <f>A391&amp;" School District"</f>
        <v>Reedsburg School District</v>
      </c>
      <c r="C391" s="135">
        <v>0.7</v>
      </c>
      <c r="D391" s="187">
        <f>1-C391</f>
        <v>0.30000000000000004</v>
      </c>
      <c r="E391" s="149">
        <v>0</v>
      </c>
      <c r="F391" s="150">
        <v>27300</v>
      </c>
      <c r="G391" s="151">
        <v>0</v>
      </c>
      <c r="H391" s="151">
        <f t="shared" si="20"/>
        <v>0</v>
      </c>
      <c r="I391" s="152">
        <v>0</v>
      </c>
    </row>
    <row r="392" spans="1:11" x14ac:dyDescent="0.25">
      <c r="A392" s="191" t="s">
        <v>572</v>
      </c>
      <c r="B392" s="240" t="str">
        <f>A392&amp;" School District"</f>
        <v>Reedsville School District</v>
      </c>
      <c r="C392" s="189">
        <v>0.6</v>
      </c>
      <c r="D392" s="189">
        <f>1-C392</f>
        <v>0.4</v>
      </c>
      <c r="E392" s="190">
        <v>22728</v>
      </c>
      <c r="F392" s="369">
        <v>31200</v>
      </c>
      <c r="G392" s="369">
        <v>22728</v>
      </c>
      <c r="H392" s="369">
        <f t="shared" si="20"/>
        <v>56820</v>
      </c>
      <c r="I392" s="369">
        <v>0</v>
      </c>
      <c r="J392" s="241"/>
      <c r="K392" s="241"/>
    </row>
    <row r="393" spans="1:11" x14ac:dyDescent="0.25">
      <c r="A393" s="132"/>
      <c r="B393" s="185" t="s">
        <v>1546</v>
      </c>
      <c r="C393" s="135">
        <v>0.7</v>
      </c>
      <c r="D393" s="187">
        <v>0.30000000000000004</v>
      </c>
      <c r="E393" s="149">
        <v>5000</v>
      </c>
      <c r="F393" s="150">
        <v>9582.23</v>
      </c>
      <c r="G393" s="151">
        <v>5000</v>
      </c>
      <c r="H393" s="151">
        <f t="shared" si="20"/>
        <v>16666.666666666664</v>
      </c>
      <c r="I393" s="152">
        <v>0</v>
      </c>
    </row>
    <row r="394" spans="1:11" x14ac:dyDescent="0.25">
      <c r="A394" s="191" t="s">
        <v>573</v>
      </c>
      <c r="B394" s="240" t="str">
        <f>A394&amp;" School District"</f>
        <v>Rhinelander School District</v>
      </c>
      <c r="C394" s="189">
        <v>0.7</v>
      </c>
      <c r="D394" s="189">
        <f>1-C394</f>
        <v>0.30000000000000004</v>
      </c>
      <c r="E394" s="190">
        <v>0</v>
      </c>
      <c r="F394" s="369">
        <v>44100</v>
      </c>
      <c r="G394" s="369">
        <v>0</v>
      </c>
      <c r="H394" s="369">
        <f t="shared" si="20"/>
        <v>0</v>
      </c>
      <c r="I394" s="369">
        <v>0</v>
      </c>
      <c r="J394" s="241"/>
      <c r="K394" s="241"/>
    </row>
    <row r="395" spans="1:11" x14ac:dyDescent="0.25">
      <c r="A395" s="132"/>
      <c r="B395" s="185" t="s">
        <v>1547</v>
      </c>
      <c r="C395" s="135">
        <v>0.7</v>
      </c>
      <c r="D395" s="187">
        <v>0.30000000000000004</v>
      </c>
      <c r="E395" s="149">
        <v>5000</v>
      </c>
      <c r="F395" s="150">
        <v>12200.57</v>
      </c>
      <c r="G395" s="151">
        <v>5000</v>
      </c>
      <c r="H395" s="151">
        <f t="shared" si="20"/>
        <v>16666.666666666664</v>
      </c>
      <c r="I395" s="152">
        <v>0</v>
      </c>
    </row>
    <row r="396" spans="1:11" x14ac:dyDescent="0.25">
      <c r="A396" s="191" t="s">
        <v>574</v>
      </c>
      <c r="B396" s="240" t="str">
        <f>A396&amp;" School District"</f>
        <v>Rib Lake School District</v>
      </c>
      <c r="C396" s="189">
        <v>0.7</v>
      </c>
      <c r="D396" s="189">
        <f>1-C396</f>
        <v>0.30000000000000004</v>
      </c>
      <c r="E396" s="190">
        <v>9.999999999490683E-2</v>
      </c>
      <c r="F396" s="369">
        <v>980</v>
      </c>
      <c r="G396" s="369">
        <v>9.999999999490683E-2</v>
      </c>
      <c r="H396" s="369">
        <f t="shared" si="20"/>
        <v>0.33333333331635606</v>
      </c>
      <c r="I396" s="369">
        <v>0</v>
      </c>
      <c r="J396" s="241"/>
      <c r="K396" s="241"/>
    </row>
    <row r="397" spans="1:11" x14ac:dyDescent="0.25">
      <c r="A397" s="132" t="s">
        <v>575</v>
      </c>
      <c r="B397" s="185" t="str">
        <f>A397&amp;" School District"</f>
        <v>Rice Lake Area School District</v>
      </c>
      <c r="C397" s="135">
        <v>0.7</v>
      </c>
      <c r="D397" s="187">
        <f>1-C397</f>
        <v>0.30000000000000004</v>
      </c>
      <c r="E397" s="149">
        <v>475</v>
      </c>
      <c r="F397" s="150">
        <v>2030</v>
      </c>
      <c r="G397" s="151">
        <v>475</v>
      </c>
      <c r="H397" s="151">
        <f t="shared" si="20"/>
        <v>1583.333333333333</v>
      </c>
      <c r="I397" s="152">
        <v>0</v>
      </c>
    </row>
    <row r="398" spans="1:11" x14ac:dyDescent="0.25">
      <c r="A398" s="191" t="s">
        <v>576</v>
      </c>
      <c r="B398" s="240" t="str">
        <f>A398&amp;" School District"</f>
        <v>Richland School District</v>
      </c>
      <c r="C398" s="189">
        <v>0.8</v>
      </c>
      <c r="D398" s="189">
        <f>1-C398</f>
        <v>0.19999999999999996</v>
      </c>
      <c r="E398" s="190">
        <v>23916</v>
      </c>
      <c r="F398" s="369">
        <v>73600</v>
      </c>
      <c r="G398" s="369">
        <v>23916</v>
      </c>
      <c r="H398" s="369">
        <f t="shared" si="20"/>
        <v>119580.00000000003</v>
      </c>
      <c r="I398" s="369">
        <v>0</v>
      </c>
      <c r="J398" s="241"/>
      <c r="K398" s="241"/>
    </row>
    <row r="399" spans="1:11" x14ac:dyDescent="0.25">
      <c r="A399" s="132"/>
      <c r="B399" s="185" t="s">
        <v>1548</v>
      </c>
      <c r="C399" s="135">
        <v>0.7</v>
      </c>
      <c r="D399" s="187">
        <v>0.30000000000000004</v>
      </c>
      <c r="E399" s="149">
        <v>7500</v>
      </c>
      <c r="F399" s="150">
        <v>9582.23</v>
      </c>
      <c r="G399" s="151">
        <v>7500</v>
      </c>
      <c r="H399" s="151">
        <f t="shared" si="20"/>
        <v>24999.999999999996</v>
      </c>
      <c r="I399" s="152">
        <v>0</v>
      </c>
    </row>
    <row r="400" spans="1:11" x14ac:dyDescent="0.25">
      <c r="A400" s="191" t="s">
        <v>577</v>
      </c>
      <c r="B400" s="240" t="str">
        <f>A400&amp;" School District"</f>
        <v>Rio Community School District</v>
      </c>
      <c r="C400" s="189">
        <v>0.7</v>
      </c>
      <c r="D400" s="189">
        <f>1-C400</f>
        <v>0.30000000000000004</v>
      </c>
      <c r="E400" s="190">
        <v>4321.5</v>
      </c>
      <c r="F400" s="369">
        <v>0</v>
      </c>
      <c r="G400" s="369">
        <v>0</v>
      </c>
      <c r="H400" s="369">
        <f t="shared" si="20"/>
        <v>0</v>
      </c>
      <c r="I400" s="369">
        <v>4321.5</v>
      </c>
      <c r="J400" s="241"/>
      <c r="K400" s="241"/>
    </row>
    <row r="401" spans="1:11" x14ac:dyDescent="0.25">
      <c r="A401" s="132" t="s">
        <v>578</v>
      </c>
      <c r="B401" s="185" t="str">
        <f>A401&amp;" School District"</f>
        <v>Ripon Area School District</v>
      </c>
      <c r="C401" s="135">
        <v>0.6</v>
      </c>
      <c r="D401" s="187">
        <f>1-C401</f>
        <v>0.4</v>
      </c>
      <c r="E401" s="149">
        <v>0</v>
      </c>
      <c r="F401" s="150">
        <v>16800</v>
      </c>
      <c r="G401" s="151">
        <v>0</v>
      </c>
      <c r="H401" s="151">
        <f t="shared" si="20"/>
        <v>0</v>
      </c>
      <c r="I401" s="152">
        <v>0</v>
      </c>
    </row>
    <row r="402" spans="1:11" x14ac:dyDescent="0.25">
      <c r="A402" s="191" t="s">
        <v>579</v>
      </c>
      <c r="B402" s="240" t="str">
        <f>A402&amp;" School District"</f>
        <v>River Ridge School District</v>
      </c>
      <c r="C402" s="189">
        <v>0.7</v>
      </c>
      <c r="D402" s="189">
        <f>1-C402</f>
        <v>0.30000000000000004</v>
      </c>
      <c r="E402" s="190">
        <v>2728</v>
      </c>
      <c r="F402" s="369">
        <v>11900</v>
      </c>
      <c r="G402" s="369">
        <v>2728</v>
      </c>
      <c r="H402" s="369">
        <f t="shared" si="20"/>
        <v>9093.3333333333321</v>
      </c>
      <c r="I402" s="369">
        <v>0</v>
      </c>
      <c r="J402" s="241"/>
      <c r="K402" s="241"/>
    </row>
    <row r="403" spans="1:11" x14ac:dyDescent="0.25">
      <c r="A403" s="132" t="s">
        <v>580</v>
      </c>
      <c r="B403" s="185" t="str">
        <f>A403&amp;" School District"</f>
        <v>River Valley School District</v>
      </c>
      <c r="C403" s="135">
        <v>0.6</v>
      </c>
      <c r="D403" s="187">
        <f>1-C403</f>
        <v>0.4</v>
      </c>
      <c r="E403" s="149">
        <v>0</v>
      </c>
      <c r="F403" s="150">
        <v>15000</v>
      </c>
      <c r="G403" s="151">
        <v>0</v>
      </c>
      <c r="H403" s="151">
        <f t="shared" si="20"/>
        <v>0</v>
      </c>
      <c r="I403" s="152">
        <v>0</v>
      </c>
    </row>
    <row r="404" spans="1:11" x14ac:dyDescent="0.25">
      <c r="A404" s="191" t="s">
        <v>581</v>
      </c>
      <c r="B404" s="240" t="str">
        <f>A404&amp;" School District"</f>
        <v>Riverdale School District</v>
      </c>
      <c r="C404" s="189">
        <v>0.7</v>
      </c>
      <c r="D404" s="189">
        <f>1-C404</f>
        <v>0.30000000000000004</v>
      </c>
      <c r="E404" s="190">
        <v>3304.9999999999964</v>
      </c>
      <c r="F404" s="369">
        <v>18900</v>
      </c>
      <c r="G404" s="369">
        <v>3304.9999999999964</v>
      </c>
      <c r="H404" s="369">
        <f t="shared" si="20"/>
        <v>11016.666666666653</v>
      </c>
      <c r="I404" s="369">
        <v>0</v>
      </c>
      <c r="J404" s="241"/>
      <c r="K404" s="241"/>
    </row>
    <row r="405" spans="1:11" x14ac:dyDescent="0.25">
      <c r="A405" s="132"/>
      <c r="B405" s="185" t="s">
        <v>1549</v>
      </c>
      <c r="C405" s="135">
        <v>0.7</v>
      </c>
      <c r="D405" s="187">
        <v>0.30000000000000004</v>
      </c>
      <c r="E405" s="149">
        <v>5000</v>
      </c>
      <c r="F405" s="150">
        <v>9582.23</v>
      </c>
      <c r="G405" s="151">
        <v>5000</v>
      </c>
      <c r="H405" s="151">
        <f t="shared" si="20"/>
        <v>16666.666666666664</v>
      </c>
      <c r="I405" s="152">
        <v>0</v>
      </c>
    </row>
    <row r="406" spans="1:11" x14ac:dyDescent="0.25">
      <c r="A406" s="191" t="s">
        <v>582</v>
      </c>
      <c r="B406" s="240" t="str">
        <f>A406&amp;" School District"</f>
        <v>Rosendale-Brandon School District</v>
      </c>
      <c r="C406" s="189">
        <v>0.5</v>
      </c>
      <c r="D406" s="189">
        <f>1-C406</f>
        <v>0.5</v>
      </c>
      <c r="E406" s="190">
        <v>45</v>
      </c>
      <c r="F406" s="369">
        <v>34500</v>
      </c>
      <c r="G406" s="369">
        <v>45</v>
      </c>
      <c r="H406" s="369">
        <f t="shared" si="20"/>
        <v>90</v>
      </c>
      <c r="I406" s="369">
        <v>0</v>
      </c>
      <c r="J406" s="241"/>
      <c r="K406" s="241"/>
    </row>
    <row r="407" spans="1:11" x14ac:dyDescent="0.25">
      <c r="A407" s="132"/>
      <c r="B407" s="185" t="s">
        <v>1356</v>
      </c>
      <c r="C407" s="135">
        <v>0.6</v>
      </c>
      <c r="D407" s="187">
        <v>0.4</v>
      </c>
      <c r="E407" s="149">
        <v>5000</v>
      </c>
      <c r="F407" s="150">
        <v>5666.48</v>
      </c>
      <c r="G407" s="151">
        <v>5000</v>
      </c>
      <c r="H407" s="151">
        <f t="shared" si="20"/>
        <v>12500</v>
      </c>
      <c r="I407" s="152">
        <v>0</v>
      </c>
    </row>
    <row r="408" spans="1:11" x14ac:dyDescent="0.25">
      <c r="A408" s="191" t="s">
        <v>583</v>
      </c>
      <c r="B408" s="240" t="str">
        <f>A408&amp;" School District"</f>
        <v>Rosholt School District</v>
      </c>
      <c r="C408" s="189">
        <v>0.6</v>
      </c>
      <c r="D408" s="189">
        <f>1-C408</f>
        <v>0.4</v>
      </c>
      <c r="E408" s="190">
        <v>30000</v>
      </c>
      <c r="F408" s="369">
        <v>29400</v>
      </c>
      <c r="G408" s="369">
        <v>29400</v>
      </c>
      <c r="H408" s="369">
        <f t="shared" si="20"/>
        <v>73500</v>
      </c>
      <c r="I408" s="369">
        <v>600</v>
      </c>
      <c r="J408" s="241"/>
      <c r="K408" s="241"/>
    </row>
    <row r="409" spans="1:11" x14ac:dyDescent="0.25">
      <c r="A409" s="132" t="s">
        <v>584</v>
      </c>
      <c r="B409" s="185" t="str">
        <f>A409&amp;" School District"</f>
        <v>Royall School District</v>
      </c>
      <c r="C409" s="135">
        <v>0.7</v>
      </c>
      <c r="D409" s="187">
        <f>1-C409</f>
        <v>0.30000000000000004</v>
      </c>
      <c r="E409" s="149">
        <v>12612</v>
      </c>
      <c r="F409" s="150">
        <v>3500</v>
      </c>
      <c r="G409" s="151">
        <v>3500</v>
      </c>
      <c r="H409" s="151">
        <f t="shared" si="20"/>
        <v>11666.666666666664</v>
      </c>
      <c r="I409" s="152">
        <v>9112</v>
      </c>
    </row>
    <row r="410" spans="1:11" x14ac:dyDescent="0.25">
      <c r="A410" s="191"/>
      <c r="B410" s="240" t="s">
        <v>1338</v>
      </c>
      <c r="C410" s="189">
        <v>0.9</v>
      </c>
      <c r="D410" s="189">
        <v>9.9999999999999978E-2</v>
      </c>
      <c r="E410" s="190">
        <v>7500</v>
      </c>
      <c r="F410" s="369" t="s">
        <v>1342</v>
      </c>
      <c r="G410" s="369" t="s">
        <v>1342</v>
      </c>
      <c r="H410" s="369" t="s">
        <v>1342</v>
      </c>
      <c r="I410" s="369" t="s">
        <v>1342</v>
      </c>
      <c r="J410" s="241"/>
      <c r="K410" s="241"/>
    </row>
    <row r="411" spans="1:11" x14ac:dyDescent="0.25">
      <c r="A411" s="132" t="s">
        <v>585</v>
      </c>
      <c r="B411" s="185" t="str">
        <f>A411&amp;" School District"</f>
        <v>Saint Croix Falls School District</v>
      </c>
      <c r="C411" s="135">
        <v>0.6</v>
      </c>
      <c r="D411" s="187">
        <f>1-C411</f>
        <v>0.4</v>
      </c>
      <c r="E411" s="149">
        <v>0.19999999999708962</v>
      </c>
      <c r="F411" s="150">
        <v>7800</v>
      </c>
      <c r="G411" s="151">
        <v>0.19999999999708962</v>
      </c>
      <c r="H411" s="151">
        <f t="shared" ref="H411:H432" si="21">G411/D411</f>
        <v>0.49999999999272404</v>
      </c>
      <c r="I411" s="152">
        <v>0</v>
      </c>
    </row>
    <row r="412" spans="1:11" x14ac:dyDescent="0.25">
      <c r="A412" s="191" t="s">
        <v>586</v>
      </c>
      <c r="B412" s="240" t="str">
        <f>A412&amp;" School District"</f>
        <v>Sauk Prairie School District</v>
      </c>
      <c r="C412" s="189">
        <v>0.6</v>
      </c>
      <c r="D412" s="189">
        <f>1-C412</f>
        <v>0.4</v>
      </c>
      <c r="E412" s="190">
        <v>745.59999999999854</v>
      </c>
      <c r="F412" s="369">
        <v>189600</v>
      </c>
      <c r="G412" s="369">
        <v>745.59999999999854</v>
      </c>
      <c r="H412" s="369">
        <f t="shared" si="21"/>
        <v>1863.9999999999964</v>
      </c>
      <c r="I412" s="369">
        <v>0</v>
      </c>
      <c r="J412" s="241"/>
      <c r="K412" s="241"/>
    </row>
    <row r="413" spans="1:11" x14ac:dyDescent="0.25">
      <c r="A413" s="132"/>
      <c r="B413" s="185" t="s">
        <v>1550</v>
      </c>
      <c r="C413" s="135">
        <v>0.6</v>
      </c>
      <c r="D413" s="187">
        <v>0.4</v>
      </c>
      <c r="E413" s="149">
        <v>5000</v>
      </c>
      <c r="F413" s="150">
        <v>9582.23</v>
      </c>
      <c r="G413" s="151">
        <v>5000</v>
      </c>
      <c r="H413" s="151">
        <f t="shared" si="21"/>
        <v>12500</v>
      </c>
      <c r="I413" s="152">
        <v>0</v>
      </c>
    </row>
    <row r="414" spans="1:11" x14ac:dyDescent="0.25">
      <c r="A414" s="191" t="s">
        <v>587</v>
      </c>
      <c r="B414" s="240" t="str">
        <f>A414&amp;" School District"</f>
        <v>Seneca School District</v>
      </c>
      <c r="C414" s="189">
        <v>0.8</v>
      </c>
      <c r="D414" s="189">
        <f>1-C414</f>
        <v>0.19999999999999996</v>
      </c>
      <c r="E414" s="190">
        <v>16502.800000000003</v>
      </c>
      <c r="F414" s="369">
        <v>0</v>
      </c>
      <c r="G414" s="369">
        <v>0</v>
      </c>
      <c r="H414" s="369">
        <f t="shared" si="21"/>
        <v>0</v>
      </c>
      <c r="I414" s="369">
        <v>16502.800000000003</v>
      </c>
      <c r="J414" s="241"/>
      <c r="K414" s="241"/>
    </row>
    <row r="415" spans="1:11" x14ac:dyDescent="0.25">
      <c r="A415" s="132" t="s">
        <v>588</v>
      </c>
      <c r="B415" s="185" t="str">
        <f>A415&amp;" School District"</f>
        <v>Sevastopol School District</v>
      </c>
      <c r="C415" s="135">
        <v>0.7</v>
      </c>
      <c r="D415" s="187">
        <f>1-C415</f>
        <v>0.30000000000000004</v>
      </c>
      <c r="E415" s="149">
        <v>14529.299999999997</v>
      </c>
      <c r="F415" s="150">
        <v>38500</v>
      </c>
      <c r="G415" s="151">
        <v>14529.299999999997</v>
      </c>
      <c r="H415" s="151">
        <f t="shared" si="21"/>
        <v>48430.999999999985</v>
      </c>
      <c r="I415" s="152">
        <v>0</v>
      </c>
    </row>
    <row r="416" spans="1:11" x14ac:dyDescent="0.25">
      <c r="A416" s="191" t="s">
        <v>589</v>
      </c>
      <c r="B416" s="240" t="str">
        <f>A416&amp;" School District"</f>
        <v>Seymour Community School District</v>
      </c>
      <c r="C416" s="189">
        <v>0.6</v>
      </c>
      <c r="D416" s="189">
        <f>1-C416</f>
        <v>0.4</v>
      </c>
      <c r="E416" s="190">
        <v>0</v>
      </c>
      <c r="F416" s="369">
        <v>15600</v>
      </c>
      <c r="G416" s="369">
        <v>0</v>
      </c>
      <c r="H416" s="369">
        <f t="shared" si="21"/>
        <v>0</v>
      </c>
      <c r="I416" s="369">
        <v>0</v>
      </c>
      <c r="J416" s="241"/>
      <c r="K416" s="241"/>
    </row>
    <row r="417" spans="1:11" x14ac:dyDescent="0.25">
      <c r="A417" s="132" t="s">
        <v>590</v>
      </c>
      <c r="B417" s="185" t="str">
        <f>A417&amp;" School District"</f>
        <v>Sharon J11 School District</v>
      </c>
      <c r="C417" s="135">
        <v>0.8</v>
      </c>
      <c r="D417" s="187">
        <f>1-C417</f>
        <v>0.19999999999999996</v>
      </c>
      <c r="E417" s="149">
        <v>17394.400000000001</v>
      </c>
      <c r="F417" s="150">
        <v>20000</v>
      </c>
      <c r="G417" s="151">
        <v>17394.400000000001</v>
      </c>
      <c r="H417" s="151">
        <f t="shared" si="21"/>
        <v>86972.000000000029</v>
      </c>
      <c r="I417" s="152">
        <v>0</v>
      </c>
    </row>
    <row r="418" spans="1:11" x14ac:dyDescent="0.25">
      <c r="A418" s="191" t="s">
        <v>591</v>
      </c>
      <c r="B418" s="240" t="str">
        <f>A418&amp;" School District"</f>
        <v>Shawano School District</v>
      </c>
      <c r="C418" s="189">
        <v>0.7</v>
      </c>
      <c r="D418" s="189">
        <f>1-C418</f>
        <v>0.30000000000000004</v>
      </c>
      <c r="E418" s="190">
        <v>60000</v>
      </c>
      <c r="F418" s="369">
        <v>275800</v>
      </c>
      <c r="G418" s="369">
        <v>60000</v>
      </c>
      <c r="H418" s="369">
        <f t="shared" si="21"/>
        <v>199999.99999999997</v>
      </c>
      <c r="I418" s="369">
        <v>0</v>
      </c>
      <c r="J418" s="241"/>
      <c r="K418" s="241"/>
    </row>
    <row r="419" spans="1:11" x14ac:dyDescent="0.25">
      <c r="A419" s="132"/>
      <c r="B419" s="185" t="s">
        <v>1551</v>
      </c>
      <c r="C419" s="135">
        <v>0.8</v>
      </c>
      <c r="D419" s="187">
        <v>0.19999999999999996</v>
      </c>
      <c r="E419" s="149">
        <v>7500</v>
      </c>
      <c r="F419" s="150">
        <v>9582.23</v>
      </c>
      <c r="G419" s="151">
        <v>7500</v>
      </c>
      <c r="H419" s="151">
        <f t="shared" si="21"/>
        <v>37500.000000000007</v>
      </c>
      <c r="I419" s="152">
        <v>0</v>
      </c>
    </row>
    <row r="420" spans="1:11" x14ac:dyDescent="0.25">
      <c r="A420" s="191" t="s">
        <v>592</v>
      </c>
      <c r="B420" s="240" t="str">
        <f>A420&amp;" School District"</f>
        <v>Shell Lake School District</v>
      </c>
      <c r="C420" s="189">
        <v>0.8</v>
      </c>
      <c r="D420" s="189">
        <f>1-C420</f>
        <v>0.19999999999999996</v>
      </c>
      <c r="E420" s="190">
        <v>26647.5</v>
      </c>
      <c r="F420" s="369">
        <v>61600</v>
      </c>
      <c r="G420" s="369">
        <v>26647.5</v>
      </c>
      <c r="H420" s="369">
        <f t="shared" si="21"/>
        <v>133237.50000000003</v>
      </c>
      <c r="I420" s="369">
        <v>0</v>
      </c>
      <c r="J420" s="241"/>
      <c r="K420" s="241"/>
    </row>
    <row r="421" spans="1:11" x14ac:dyDescent="0.25">
      <c r="A421" s="132"/>
      <c r="B421" s="185" t="s">
        <v>1552</v>
      </c>
      <c r="C421" s="135">
        <v>0.6</v>
      </c>
      <c r="D421" s="187">
        <v>0.4</v>
      </c>
      <c r="E421" s="149">
        <v>5000</v>
      </c>
      <c r="F421" s="150">
        <v>9582.23</v>
      </c>
      <c r="G421" s="151">
        <v>5000</v>
      </c>
      <c r="H421" s="151">
        <f t="shared" si="21"/>
        <v>12500</v>
      </c>
      <c r="I421" s="152">
        <v>0</v>
      </c>
    </row>
    <row r="422" spans="1:11" x14ac:dyDescent="0.25">
      <c r="A422" s="191" t="s">
        <v>593</v>
      </c>
      <c r="B422" s="240" t="str">
        <f>A422&amp;" School District"</f>
        <v>Shiocton School District</v>
      </c>
      <c r="C422" s="189">
        <v>0.6</v>
      </c>
      <c r="D422" s="189">
        <f>1-C422</f>
        <v>0.4</v>
      </c>
      <c r="E422" s="190">
        <v>0</v>
      </c>
      <c r="F422" s="369">
        <v>6000</v>
      </c>
      <c r="G422" s="369">
        <v>0</v>
      </c>
      <c r="H422" s="369">
        <f t="shared" si="21"/>
        <v>0</v>
      </c>
      <c r="I422" s="369">
        <v>0</v>
      </c>
      <c r="J422" s="241"/>
      <c r="K422" s="241"/>
    </row>
    <row r="423" spans="1:11" x14ac:dyDescent="0.25">
      <c r="A423" s="132"/>
      <c r="B423" s="185" t="s">
        <v>1553</v>
      </c>
      <c r="C423" s="135">
        <v>0.6</v>
      </c>
      <c r="D423" s="187">
        <v>0.4</v>
      </c>
      <c r="E423" s="149">
        <v>7097</v>
      </c>
      <c r="F423" s="150">
        <v>18206.23</v>
      </c>
      <c r="G423" s="151">
        <v>7097</v>
      </c>
      <c r="H423" s="151">
        <f t="shared" si="21"/>
        <v>17742.5</v>
      </c>
      <c r="I423" s="152">
        <v>0</v>
      </c>
    </row>
    <row r="424" spans="1:11" x14ac:dyDescent="0.25">
      <c r="A424" s="191" t="s">
        <v>594</v>
      </c>
      <c r="B424" s="240" t="str">
        <f>A424&amp;" School District"</f>
        <v>Shullsburg School District</v>
      </c>
      <c r="C424" s="189">
        <v>0.7</v>
      </c>
      <c r="D424" s="189">
        <f>1-C424</f>
        <v>0.30000000000000004</v>
      </c>
      <c r="E424" s="190">
        <v>24575.699999999997</v>
      </c>
      <c r="F424" s="369">
        <v>980</v>
      </c>
      <c r="G424" s="369">
        <v>980</v>
      </c>
      <c r="H424" s="369">
        <f t="shared" si="21"/>
        <v>3266.6666666666661</v>
      </c>
      <c r="I424" s="369">
        <v>23595.699999999997</v>
      </c>
      <c r="J424" s="241"/>
      <c r="K424" s="241"/>
    </row>
    <row r="425" spans="1:11" x14ac:dyDescent="0.25">
      <c r="A425" s="132" t="s">
        <v>595</v>
      </c>
      <c r="B425" s="185" t="str">
        <f>A425&amp;" School District"</f>
        <v>Siren School District</v>
      </c>
      <c r="C425" s="135">
        <v>0.8</v>
      </c>
      <c r="D425" s="187">
        <f>1-C425</f>
        <v>0.19999999999999996</v>
      </c>
      <c r="E425" s="149">
        <v>7166</v>
      </c>
      <c r="F425" s="150">
        <v>0</v>
      </c>
      <c r="G425" s="151">
        <v>0</v>
      </c>
      <c r="H425" s="151">
        <f t="shared" si="21"/>
        <v>0</v>
      </c>
      <c r="I425" s="152">
        <v>7166</v>
      </c>
    </row>
    <row r="426" spans="1:11" x14ac:dyDescent="0.25">
      <c r="A426" s="191"/>
      <c r="B426" s="240" t="s">
        <v>1554</v>
      </c>
      <c r="C426" s="189">
        <v>0.8</v>
      </c>
      <c r="D426" s="189">
        <v>0.19999999999999996</v>
      </c>
      <c r="E426" s="190">
        <v>7500</v>
      </c>
      <c r="F426" s="369">
        <v>17727.12</v>
      </c>
      <c r="G426" s="369">
        <v>7500</v>
      </c>
      <c r="H426" s="369">
        <f t="shared" si="21"/>
        <v>37500.000000000007</v>
      </c>
      <c r="I426" s="369">
        <v>0</v>
      </c>
      <c r="J426" s="241"/>
      <c r="K426" s="241"/>
    </row>
    <row r="427" spans="1:11" x14ac:dyDescent="0.25">
      <c r="A427" s="132"/>
      <c r="B427" s="185" t="s">
        <v>1357</v>
      </c>
      <c r="C427" s="135">
        <v>0.7</v>
      </c>
      <c r="D427" s="187">
        <v>0.30000000000000004</v>
      </c>
      <c r="E427" s="149">
        <v>5000</v>
      </c>
      <c r="F427" s="150">
        <v>9582.23</v>
      </c>
      <c r="G427" s="151">
        <v>5000</v>
      </c>
      <c r="H427" s="151">
        <f t="shared" si="21"/>
        <v>16666.666666666664</v>
      </c>
      <c r="I427" s="152">
        <v>0</v>
      </c>
    </row>
    <row r="428" spans="1:11" x14ac:dyDescent="0.25">
      <c r="A428" s="191" t="s">
        <v>596</v>
      </c>
      <c r="B428" s="240" t="str">
        <f>A428&amp;" School District"</f>
        <v>Solon Springs School District</v>
      </c>
      <c r="C428" s="189">
        <v>0.7</v>
      </c>
      <c r="D428" s="189">
        <f>1-C428</f>
        <v>0.30000000000000004</v>
      </c>
      <c r="E428" s="190">
        <v>3991</v>
      </c>
      <c r="F428" s="369">
        <v>13300</v>
      </c>
      <c r="G428" s="369">
        <v>3991</v>
      </c>
      <c r="H428" s="369">
        <f t="shared" si="21"/>
        <v>13303.333333333332</v>
      </c>
      <c r="I428" s="369">
        <v>0</v>
      </c>
      <c r="J428" s="241"/>
      <c r="K428" s="241"/>
    </row>
    <row r="429" spans="1:11" x14ac:dyDescent="0.25">
      <c r="A429" s="132" t="s">
        <v>597</v>
      </c>
      <c r="B429" s="185" t="str">
        <f>A429&amp;" School District"</f>
        <v>South Shore School District</v>
      </c>
      <c r="C429" s="135">
        <v>0.7</v>
      </c>
      <c r="D429" s="187">
        <f>1-C429</f>
        <v>0.30000000000000004</v>
      </c>
      <c r="E429" s="149">
        <v>11168.8</v>
      </c>
      <c r="F429" s="150">
        <v>1190</v>
      </c>
      <c r="G429" s="151">
        <v>1190</v>
      </c>
      <c r="H429" s="151">
        <f t="shared" si="21"/>
        <v>3966.6666666666661</v>
      </c>
      <c r="I429" s="152">
        <v>9978.7999999999993</v>
      </c>
    </row>
    <row r="430" spans="1:11" x14ac:dyDescent="0.25">
      <c r="A430" s="191" t="s">
        <v>598</v>
      </c>
      <c r="B430" s="240" t="str">
        <f>A430&amp;" School District"</f>
        <v>Southern Door County School District</v>
      </c>
      <c r="C430" s="189">
        <v>0.6</v>
      </c>
      <c r="D430" s="189">
        <f>1-C430</f>
        <v>0.4</v>
      </c>
      <c r="E430" s="190">
        <v>23865.399999999998</v>
      </c>
      <c r="F430" s="369">
        <v>54600</v>
      </c>
      <c r="G430" s="369">
        <v>23865.399999999998</v>
      </c>
      <c r="H430" s="369">
        <f t="shared" si="21"/>
        <v>59663.499999999993</v>
      </c>
      <c r="I430" s="369">
        <v>0</v>
      </c>
      <c r="J430" s="241"/>
      <c r="K430" s="241"/>
    </row>
    <row r="431" spans="1:11" x14ac:dyDescent="0.25">
      <c r="A431" s="132" t="s">
        <v>599</v>
      </c>
      <c r="B431" s="185" t="str">
        <f>A431&amp;" School District"</f>
        <v>Southwestern Wisconsin School District</v>
      </c>
      <c r="C431" s="135">
        <v>0.7</v>
      </c>
      <c r="D431" s="187">
        <f>1-C431</f>
        <v>0.30000000000000004</v>
      </c>
      <c r="E431" s="149">
        <v>21464.400000000001</v>
      </c>
      <c r="F431" s="150">
        <v>0</v>
      </c>
      <c r="G431" s="151">
        <v>0</v>
      </c>
      <c r="H431" s="151">
        <f t="shared" si="21"/>
        <v>0</v>
      </c>
      <c r="I431" s="152">
        <v>21464.400000000001</v>
      </c>
    </row>
    <row r="432" spans="1:11" x14ac:dyDescent="0.25">
      <c r="A432" s="191" t="s">
        <v>600</v>
      </c>
      <c r="B432" s="240" t="str">
        <f>A432&amp;" School District"</f>
        <v>Sparta Area School District</v>
      </c>
      <c r="C432" s="189">
        <v>0.7</v>
      </c>
      <c r="D432" s="189">
        <f>1-C432</f>
        <v>0.30000000000000004</v>
      </c>
      <c r="E432" s="190">
        <v>0</v>
      </c>
      <c r="F432" s="369">
        <v>36400</v>
      </c>
      <c r="G432" s="369">
        <v>0</v>
      </c>
      <c r="H432" s="369">
        <f t="shared" si="21"/>
        <v>0</v>
      </c>
      <c r="I432" s="369">
        <v>0</v>
      </c>
      <c r="J432" s="241"/>
      <c r="K432" s="241"/>
    </row>
    <row r="433" spans="1:11" x14ac:dyDescent="0.25">
      <c r="A433" s="132"/>
      <c r="B433" s="185" t="s">
        <v>1358</v>
      </c>
      <c r="C433" s="135">
        <v>0.7</v>
      </c>
      <c r="D433" s="187">
        <v>0.30000000000000004</v>
      </c>
      <c r="E433" s="149">
        <v>5000</v>
      </c>
      <c r="F433" s="150" t="s">
        <v>1342</v>
      </c>
      <c r="G433" s="151" t="s">
        <v>1342</v>
      </c>
      <c r="H433" s="151" t="s">
        <v>1342</v>
      </c>
      <c r="I433" s="152" t="s">
        <v>1342</v>
      </c>
    </row>
    <row r="434" spans="1:11" x14ac:dyDescent="0.25">
      <c r="A434" s="191" t="s">
        <v>601</v>
      </c>
      <c r="B434" s="240" t="str">
        <f>A434&amp;" School District"</f>
        <v>Spencer School District</v>
      </c>
      <c r="C434" s="189">
        <v>0.7</v>
      </c>
      <c r="D434" s="189">
        <f>1-C434</f>
        <v>0.30000000000000004</v>
      </c>
      <c r="E434" s="190">
        <v>219.99999999999636</v>
      </c>
      <c r="F434" s="369">
        <v>0</v>
      </c>
      <c r="G434" s="369">
        <v>0</v>
      </c>
      <c r="H434" s="369">
        <f t="shared" ref="H434:H442" si="22">G434/D434</f>
        <v>0</v>
      </c>
      <c r="I434" s="369">
        <v>219.99999999999636</v>
      </c>
      <c r="J434" s="241"/>
      <c r="K434" s="241"/>
    </row>
    <row r="435" spans="1:11" x14ac:dyDescent="0.25">
      <c r="A435" s="132" t="s">
        <v>602</v>
      </c>
      <c r="B435" s="185" t="str">
        <f>A435&amp;" School District"</f>
        <v>Spooner School District</v>
      </c>
      <c r="C435" s="135">
        <v>0.7</v>
      </c>
      <c r="D435" s="187">
        <f>1-C435</f>
        <v>0.30000000000000004</v>
      </c>
      <c r="E435" s="149">
        <v>0</v>
      </c>
      <c r="F435" s="150">
        <v>1330</v>
      </c>
      <c r="G435" s="151">
        <v>0</v>
      </c>
      <c r="H435" s="151">
        <f t="shared" si="22"/>
        <v>0</v>
      </c>
      <c r="I435" s="152">
        <v>0</v>
      </c>
    </row>
    <row r="436" spans="1:11" x14ac:dyDescent="0.25">
      <c r="A436" s="191"/>
      <c r="B436" s="240" t="s">
        <v>1339</v>
      </c>
      <c r="C436" s="189">
        <v>0.6</v>
      </c>
      <c r="D436" s="189">
        <v>0.4</v>
      </c>
      <c r="E436" s="190">
        <v>7500</v>
      </c>
      <c r="F436" s="369">
        <v>9582.23</v>
      </c>
      <c r="G436" s="369">
        <v>7500</v>
      </c>
      <c r="H436" s="369">
        <f t="shared" si="22"/>
        <v>18750</v>
      </c>
      <c r="I436" s="369">
        <v>0</v>
      </c>
      <c r="J436" s="241"/>
      <c r="K436" s="241"/>
    </row>
    <row r="437" spans="1:11" x14ac:dyDescent="0.25">
      <c r="A437" s="132"/>
      <c r="B437" s="185" t="s">
        <v>1339</v>
      </c>
      <c r="C437" s="135">
        <v>0.6</v>
      </c>
      <c r="D437" s="187">
        <v>0.4</v>
      </c>
      <c r="E437" s="149">
        <v>5000</v>
      </c>
      <c r="F437" s="150">
        <v>22978.18</v>
      </c>
      <c r="G437" s="151">
        <v>5000</v>
      </c>
      <c r="H437" s="151">
        <f t="shared" si="22"/>
        <v>12500</v>
      </c>
      <c r="I437" s="152">
        <v>0</v>
      </c>
    </row>
    <row r="438" spans="1:11" x14ac:dyDescent="0.25">
      <c r="A438" s="191"/>
      <c r="B438" s="240" t="s">
        <v>1555</v>
      </c>
      <c r="C438" s="189">
        <v>0.6</v>
      </c>
      <c r="D438" s="189">
        <v>0.4</v>
      </c>
      <c r="E438" s="190">
        <v>7500</v>
      </c>
      <c r="F438" s="369">
        <v>9582.23</v>
      </c>
      <c r="G438" s="369">
        <v>7500</v>
      </c>
      <c r="H438" s="369">
        <f t="shared" si="22"/>
        <v>18750</v>
      </c>
      <c r="I438" s="369">
        <v>0</v>
      </c>
      <c r="J438" s="241"/>
      <c r="K438" s="241"/>
    </row>
    <row r="439" spans="1:11" x14ac:dyDescent="0.25">
      <c r="A439" s="132" t="s">
        <v>603</v>
      </c>
      <c r="B439" s="185" t="str">
        <f>A439&amp;" School District"</f>
        <v>Spring Valley School District</v>
      </c>
      <c r="C439" s="135">
        <v>0.6</v>
      </c>
      <c r="D439" s="187">
        <f>1-C439</f>
        <v>0.4</v>
      </c>
      <c r="E439" s="149">
        <v>8681.1999999999971</v>
      </c>
      <c r="F439" s="150">
        <v>36600</v>
      </c>
      <c r="G439" s="151">
        <v>8681.1999999999971</v>
      </c>
      <c r="H439" s="151">
        <f t="shared" si="22"/>
        <v>21702.999999999993</v>
      </c>
      <c r="I439" s="152">
        <v>0</v>
      </c>
    </row>
    <row r="440" spans="1:11" x14ac:dyDescent="0.25">
      <c r="A440" s="191"/>
      <c r="B440" s="240" t="s">
        <v>1556</v>
      </c>
      <c r="C440" s="189">
        <v>0.6</v>
      </c>
      <c r="D440" s="189">
        <v>0.4</v>
      </c>
      <c r="E440" s="190">
        <v>10000</v>
      </c>
      <c r="F440" s="369">
        <v>17966.669999999998</v>
      </c>
      <c r="G440" s="369">
        <v>10000</v>
      </c>
      <c r="H440" s="369">
        <f t="shared" si="22"/>
        <v>25000</v>
      </c>
      <c r="I440" s="369">
        <v>0</v>
      </c>
      <c r="J440" s="241"/>
      <c r="K440" s="241"/>
    </row>
    <row r="441" spans="1:11" x14ac:dyDescent="0.25">
      <c r="A441" s="132" t="s">
        <v>604</v>
      </c>
      <c r="B441" s="185" t="str">
        <f>A441&amp;" School District"</f>
        <v>Stanley-Boyd Area School District</v>
      </c>
      <c r="C441" s="135">
        <v>0.7</v>
      </c>
      <c r="D441" s="187">
        <f>1-C441</f>
        <v>0.30000000000000004</v>
      </c>
      <c r="E441" s="149">
        <v>10</v>
      </c>
      <c r="F441" s="150">
        <v>4900</v>
      </c>
      <c r="G441" s="151">
        <v>10</v>
      </c>
      <c r="H441" s="151">
        <f t="shared" si="22"/>
        <v>33.333333333333329</v>
      </c>
      <c r="I441" s="152">
        <v>0</v>
      </c>
    </row>
    <row r="442" spans="1:11" x14ac:dyDescent="0.25">
      <c r="A442" s="191" t="s">
        <v>605</v>
      </c>
      <c r="B442" s="240" t="str">
        <f>A442&amp;" School District"</f>
        <v>Stockbridge School District</v>
      </c>
      <c r="C442" s="189">
        <v>0.5</v>
      </c>
      <c r="D442" s="189">
        <f>1-C442</f>
        <v>0.5</v>
      </c>
      <c r="E442" s="190">
        <v>16000</v>
      </c>
      <c r="F442" s="369">
        <v>5500</v>
      </c>
      <c r="G442" s="369">
        <v>5500</v>
      </c>
      <c r="H442" s="369">
        <f t="shared" si="22"/>
        <v>11000</v>
      </c>
      <c r="I442" s="369">
        <v>10500</v>
      </c>
      <c r="J442" s="241"/>
      <c r="K442" s="241"/>
    </row>
    <row r="443" spans="1:11" x14ac:dyDescent="0.25">
      <c r="A443" s="132"/>
      <c r="B443" s="185" t="s">
        <v>1359</v>
      </c>
      <c r="C443" s="135">
        <v>0.5</v>
      </c>
      <c r="D443" s="187">
        <v>0.5</v>
      </c>
      <c r="E443" s="149">
        <v>5000</v>
      </c>
      <c r="F443" s="150" t="s">
        <v>1342</v>
      </c>
      <c r="G443" s="151" t="s">
        <v>1342</v>
      </c>
      <c r="H443" s="151" t="s">
        <v>1342</v>
      </c>
      <c r="I443" s="152" t="s">
        <v>1342</v>
      </c>
    </row>
    <row r="444" spans="1:11" x14ac:dyDescent="0.25">
      <c r="A444" s="191" t="s">
        <v>606</v>
      </c>
      <c r="B444" s="240" t="str">
        <f>A444&amp;" School District"</f>
        <v>Stratford School District</v>
      </c>
      <c r="C444" s="189">
        <v>0.5</v>
      </c>
      <c r="D444" s="189">
        <f>1-C444</f>
        <v>0.5</v>
      </c>
      <c r="E444" s="190">
        <v>22160</v>
      </c>
      <c r="F444" s="369">
        <v>55000</v>
      </c>
      <c r="G444" s="369">
        <v>22160</v>
      </c>
      <c r="H444" s="369">
        <f t="shared" ref="H444:H451" si="23">G444/D444</f>
        <v>44320</v>
      </c>
      <c r="I444" s="369">
        <v>0</v>
      </c>
      <c r="J444" s="241"/>
      <c r="K444" s="241"/>
    </row>
    <row r="445" spans="1:11" x14ac:dyDescent="0.25">
      <c r="A445" s="132"/>
      <c r="B445" s="185" t="s">
        <v>1557</v>
      </c>
      <c r="C445" s="135">
        <v>0.6</v>
      </c>
      <c r="D445" s="187">
        <v>0.4</v>
      </c>
      <c r="E445" s="149">
        <v>4597</v>
      </c>
      <c r="F445" s="150">
        <v>11259.12</v>
      </c>
      <c r="G445" s="151">
        <v>4597</v>
      </c>
      <c r="H445" s="151">
        <f t="shared" si="23"/>
        <v>11492.5</v>
      </c>
      <c r="I445" s="152">
        <v>0</v>
      </c>
    </row>
    <row r="446" spans="1:11" x14ac:dyDescent="0.25">
      <c r="A446" s="191"/>
      <c r="B446" s="240" t="s">
        <v>1558</v>
      </c>
      <c r="C446" s="189">
        <v>0.7</v>
      </c>
      <c r="D446" s="189">
        <v>0.30000000000000004</v>
      </c>
      <c r="E446" s="190">
        <v>7500</v>
      </c>
      <c r="F446" s="369">
        <v>9582.23</v>
      </c>
      <c r="G446" s="369">
        <v>7500</v>
      </c>
      <c r="H446" s="369">
        <f t="shared" si="23"/>
        <v>24999.999999999996</v>
      </c>
      <c r="I446" s="369">
        <v>0</v>
      </c>
      <c r="J446" s="241"/>
      <c r="K446" s="241"/>
    </row>
    <row r="447" spans="1:11" x14ac:dyDescent="0.25">
      <c r="A447" s="132" t="s">
        <v>607</v>
      </c>
      <c r="B447" s="185" t="str">
        <f>A447&amp;" School District"</f>
        <v>Superior School District</v>
      </c>
      <c r="C447" s="135">
        <v>0.6</v>
      </c>
      <c r="D447" s="187">
        <f>1-C447</f>
        <v>0.4</v>
      </c>
      <c r="E447" s="149">
        <v>60000</v>
      </c>
      <c r="F447" s="150">
        <v>35400</v>
      </c>
      <c r="G447" s="151">
        <v>35400</v>
      </c>
      <c r="H447" s="151">
        <f t="shared" si="23"/>
        <v>88500</v>
      </c>
      <c r="I447" s="152">
        <v>24600</v>
      </c>
    </row>
    <row r="448" spans="1:11" x14ac:dyDescent="0.25">
      <c r="A448" s="191"/>
      <c r="B448" s="240" t="s">
        <v>1559</v>
      </c>
      <c r="C448" s="189">
        <v>0.7</v>
      </c>
      <c r="D448" s="189">
        <v>0.30000000000000004</v>
      </c>
      <c r="E448" s="190">
        <v>7500</v>
      </c>
      <c r="F448" s="369">
        <v>9582.23</v>
      </c>
      <c r="G448" s="369">
        <v>7500</v>
      </c>
      <c r="H448" s="369">
        <f t="shared" si="23"/>
        <v>24999.999999999996</v>
      </c>
      <c r="I448" s="369">
        <v>0</v>
      </c>
      <c r="J448" s="241"/>
      <c r="K448" s="241"/>
    </row>
    <row r="449" spans="1:11" x14ac:dyDescent="0.25">
      <c r="A449" s="132" t="s">
        <v>608</v>
      </c>
      <c r="B449" s="185" t="str">
        <f>A449&amp;" School District"</f>
        <v>Suring School District</v>
      </c>
      <c r="C449" s="135">
        <v>0.7</v>
      </c>
      <c r="D449" s="187">
        <f>1-C449</f>
        <v>0.30000000000000004</v>
      </c>
      <c r="E449" s="149">
        <v>6451.4999999999964</v>
      </c>
      <c r="F449" s="150">
        <v>0</v>
      </c>
      <c r="G449" s="151">
        <v>0</v>
      </c>
      <c r="H449" s="151">
        <f t="shared" si="23"/>
        <v>0</v>
      </c>
      <c r="I449" s="152">
        <v>6451.4999999999964</v>
      </c>
    </row>
    <row r="450" spans="1:11" x14ac:dyDescent="0.25">
      <c r="A450" s="191"/>
      <c r="B450" s="240" t="s">
        <v>1560</v>
      </c>
      <c r="C450" s="189">
        <v>0.7</v>
      </c>
      <c r="D450" s="189">
        <v>0.30000000000000004</v>
      </c>
      <c r="E450" s="190">
        <v>4698</v>
      </c>
      <c r="F450" s="369">
        <v>9582.23</v>
      </c>
      <c r="G450" s="369">
        <v>4698</v>
      </c>
      <c r="H450" s="369">
        <f t="shared" si="23"/>
        <v>15659.999999999998</v>
      </c>
      <c r="I450" s="369">
        <v>0</v>
      </c>
      <c r="J450" s="241"/>
      <c r="K450" s="241"/>
    </row>
    <row r="451" spans="1:11" x14ac:dyDescent="0.25">
      <c r="A451" s="132"/>
      <c r="B451" s="185" t="s">
        <v>1561</v>
      </c>
      <c r="C451" s="135">
        <v>0.6</v>
      </c>
      <c r="D451" s="187">
        <v>0.4</v>
      </c>
      <c r="E451" s="149">
        <v>7500</v>
      </c>
      <c r="F451" s="150">
        <v>9582.23</v>
      </c>
      <c r="G451" s="151">
        <v>7500</v>
      </c>
      <c r="H451" s="151">
        <f t="shared" si="23"/>
        <v>18750</v>
      </c>
      <c r="I451" s="152">
        <v>0</v>
      </c>
    </row>
    <row r="452" spans="1:11" x14ac:dyDescent="0.25">
      <c r="A452" s="191"/>
      <c r="B452" s="240" t="s">
        <v>1562</v>
      </c>
      <c r="C452" s="189">
        <v>0.7</v>
      </c>
      <c r="D452" s="189">
        <v>0.30000000000000004</v>
      </c>
      <c r="E452" s="190">
        <v>10000</v>
      </c>
      <c r="F452" s="369" t="s">
        <v>1342</v>
      </c>
      <c r="G452" s="369" t="s">
        <v>1342</v>
      </c>
      <c r="H452" s="369" t="s">
        <v>1342</v>
      </c>
      <c r="I452" s="369" t="s">
        <v>1342</v>
      </c>
      <c r="J452" s="241"/>
      <c r="K452" s="241"/>
    </row>
    <row r="453" spans="1:11" x14ac:dyDescent="0.25">
      <c r="A453" s="132"/>
      <c r="B453" s="185" t="s">
        <v>1563</v>
      </c>
      <c r="C453" s="135">
        <v>0.7</v>
      </c>
      <c r="D453" s="187">
        <v>0.30000000000000004</v>
      </c>
      <c r="E453" s="149">
        <v>7500</v>
      </c>
      <c r="F453" s="150">
        <v>16768.900000000001</v>
      </c>
      <c r="G453" s="151">
        <v>7500</v>
      </c>
      <c r="H453" s="151">
        <f t="shared" ref="H453:H461" si="24">G453/D453</f>
        <v>24999.999999999996</v>
      </c>
      <c r="I453" s="152">
        <v>0</v>
      </c>
    </row>
    <row r="454" spans="1:11" x14ac:dyDescent="0.25">
      <c r="A454" s="191" t="s">
        <v>609</v>
      </c>
      <c r="B454" s="240" t="str">
        <f>A454&amp;" School District"</f>
        <v>Thorp School District</v>
      </c>
      <c r="C454" s="189">
        <v>0.7</v>
      </c>
      <c r="D454" s="189">
        <f>1-C454</f>
        <v>0.30000000000000004</v>
      </c>
      <c r="E454" s="190">
        <v>0</v>
      </c>
      <c r="F454" s="369">
        <v>4200</v>
      </c>
      <c r="G454" s="369">
        <v>0</v>
      </c>
      <c r="H454" s="369">
        <f t="shared" si="24"/>
        <v>0</v>
      </c>
      <c r="I454" s="369">
        <v>0</v>
      </c>
      <c r="J454" s="241"/>
      <c r="K454" s="241"/>
    </row>
    <row r="455" spans="1:11" x14ac:dyDescent="0.25">
      <c r="A455" s="132" t="s">
        <v>610</v>
      </c>
      <c r="B455" s="185" t="str">
        <f>A455&amp;" School District"</f>
        <v>Three Lakes School District</v>
      </c>
      <c r="C455" s="135">
        <v>0.7</v>
      </c>
      <c r="D455" s="187">
        <f>1-C455</f>
        <v>0.30000000000000004</v>
      </c>
      <c r="E455" s="149">
        <v>1012.0999999999985</v>
      </c>
      <c r="F455" s="150">
        <v>2100</v>
      </c>
      <c r="G455" s="151">
        <v>1012.0999999999985</v>
      </c>
      <c r="H455" s="151">
        <f t="shared" si="24"/>
        <v>3373.6666666666615</v>
      </c>
      <c r="I455" s="152">
        <v>0</v>
      </c>
    </row>
    <row r="456" spans="1:11" x14ac:dyDescent="0.25">
      <c r="A456" s="191"/>
      <c r="B456" s="240" t="s">
        <v>1360</v>
      </c>
      <c r="C456" s="189">
        <v>0.8</v>
      </c>
      <c r="D456" s="189">
        <v>0.19999999999999996</v>
      </c>
      <c r="E456" s="190">
        <v>5000</v>
      </c>
      <c r="F456" s="369">
        <v>9582.23</v>
      </c>
      <c r="G456" s="369">
        <v>5000</v>
      </c>
      <c r="H456" s="369">
        <f t="shared" si="24"/>
        <v>25000.000000000007</v>
      </c>
      <c r="I456" s="369">
        <v>0</v>
      </c>
      <c r="J456" s="241"/>
      <c r="K456" s="241"/>
    </row>
    <row r="457" spans="1:11" x14ac:dyDescent="0.25">
      <c r="A457" s="132" t="s">
        <v>611</v>
      </c>
      <c r="B457" s="185" t="str">
        <f>A457&amp;" School District"</f>
        <v>Tigerton School District</v>
      </c>
      <c r="C457" s="135">
        <v>0.8</v>
      </c>
      <c r="D457" s="187">
        <f>1-C457</f>
        <v>0.19999999999999996</v>
      </c>
      <c r="E457" s="149">
        <v>30000</v>
      </c>
      <c r="F457" s="150">
        <v>0</v>
      </c>
      <c r="G457" s="151">
        <v>0</v>
      </c>
      <c r="H457" s="151">
        <f t="shared" si="24"/>
        <v>0</v>
      </c>
      <c r="I457" s="152">
        <v>30000</v>
      </c>
    </row>
    <row r="458" spans="1:11" x14ac:dyDescent="0.25">
      <c r="A458" s="191" t="s">
        <v>612</v>
      </c>
      <c r="B458" s="240" t="str">
        <f>A458&amp;" School District"</f>
        <v>Tomah Area School District</v>
      </c>
      <c r="C458" s="189">
        <v>0.7</v>
      </c>
      <c r="D458" s="189">
        <f>1-C458</f>
        <v>0.30000000000000004</v>
      </c>
      <c r="E458" s="190">
        <v>0</v>
      </c>
      <c r="F458" s="369">
        <v>323400</v>
      </c>
      <c r="G458" s="369">
        <v>0</v>
      </c>
      <c r="H458" s="369">
        <f t="shared" si="24"/>
        <v>0</v>
      </c>
      <c r="I458" s="369">
        <v>0</v>
      </c>
      <c r="J458" s="241"/>
      <c r="K458" s="241"/>
    </row>
    <row r="459" spans="1:11" x14ac:dyDescent="0.25">
      <c r="A459" s="132" t="s">
        <v>613</v>
      </c>
      <c r="B459" s="185" t="str">
        <f>A459&amp;" School District"</f>
        <v>Tomahawk School District</v>
      </c>
      <c r="C459" s="135">
        <v>0.7</v>
      </c>
      <c r="D459" s="187">
        <f>1-C459</f>
        <v>0.30000000000000004</v>
      </c>
      <c r="E459" s="149">
        <v>0.29999999999563443</v>
      </c>
      <c r="F459" s="150">
        <v>0</v>
      </c>
      <c r="G459" s="151">
        <v>0</v>
      </c>
      <c r="H459" s="151">
        <f t="shared" si="24"/>
        <v>0</v>
      </c>
      <c r="I459" s="152">
        <v>0.29999999999563443</v>
      </c>
    </row>
    <row r="460" spans="1:11" x14ac:dyDescent="0.25">
      <c r="A460" s="191" t="s">
        <v>614</v>
      </c>
      <c r="B460" s="240" t="str">
        <f>A460&amp;" School District"</f>
        <v>Tomorrow River School District</v>
      </c>
      <c r="C460" s="189">
        <v>0.6</v>
      </c>
      <c r="D460" s="189">
        <f>1-C460</f>
        <v>0.4</v>
      </c>
      <c r="E460" s="190">
        <v>27.599999999998545</v>
      </c>
      <c r="F460" s="369">
        <v>24000</v>
      </c>
      <c r="G460" s="369">
        <v>27.599999999998545</v>
      </c>
      <c r="H460" s="369">
        <f t="shared" si="24"/>
        <v>68.999999999996362</v>
      </c>
      <c r="I460" s="369">
        <v>0</v>
      </c>
      <c r="J460" s="241"/>
      <c r="K460" s="241"/>
    </row>
    <row r="461" spans="1:11" x14ac:dyDescent="0.25">
      <c r="A461" s="132" t="s">
        <v>615</v>
      </c>
      <c r="B461" s="185" t="str">
        <f>A461&amp;" School District"</f>
        <v>Tri-County Area School District</v>
      </c>
      <c r="C461" s="135">
        <v>0.8</v>
      </c>
      <c r="D461" s="187">
        <f>1-C461</f>
        <v>0.19999999999999996</v>
      </c>
      <c r="E461" s="149">
        <v>1401.4000000000015</v>
      </c>
      <c r="F461" s="150">
        <v>2080</v>
      </c>
      <c r="G461" s="151">
        <v>1401.4000000000015</v>
      </c>
      <c r="H461" s="151">
        <f t="shared" si="24"/>
        <v>7007.0000000000091</v>
      </c>
      <c r="I461" s="152">
        <v>0</v>
      </c>
    </row>
    <row r="462" spans="1:11" x14ac:dyDescent="0.25">
      <c r="A462" s="191"/>
      <c r="B462" s="240" t="s">
        <v>1564</v>
      </c>
      <c r="C462" s="189">
        <v>0.7</v>
      </c>
      <c r="D462" s="189">
        <v>0.30000000000000004</v>
      </c>
      <c r="E462" s="190">
        <v>5000</v>
      </c>
      <c r="F462" s="369" t="s">
        <v>1342</v>
      </c>
      <c r="G462" s="369" t="s">
        <v>1342</v>
      </c>
      <c r="H462" s="369" t="s">
        <v>1342</v>
      </c>
      <c r="I462" s="369" t="s">
        <v>1342</v>
      </c>
      <c r="J462" s="241"/>
      <c r="K462" s="241"/>
    </row>
    <row r="463" spans="1:11" x14ac:dyDescent="0.25">
      <c r="A463" s="132" t="s">
        <v>616</v>
      </c>
      <c r="B463" s="185" t="str">
        <f>A463&amp;" School District"</f>
        <v>Turtle Lake School District</v>
      </c>
      <c r="C463" s="135">
        <v>0.7</v>
      </c>
      <c r="D463" s="187">
        <f>1-C463</f>
        <v>0.30000000000000004</v>
      </c>
      <c r="E463" s="149">
        <v>0</v>
      </c>
      <c r="F463" s="150">
        <v>0</v>
      </c>
      <c r="G463" s="151">
        <v>0</v>
      </c>
      <c r="H463" s="151">
        <f t="shared" ref="H463:H470" si="25">G463/D463</f>
        <v>0</v>
      </c>
      <c r="I463" s="152">
        <v>0</v>
      </c>
    </row>
    <row r="464" spans="1:11" x14ac:dyDescent="0.25">
      <c r="A464" s="191" t="s">
        <v>617</v>
      </c>
      <c r="B464" s="240" t="str">
        <f>A464&amp;" School District"</f>
        <v>Union Grove UHS School District</v>
      </c>
      <c r="C464" s="189">
        <v>0</v>
      </c>
      <c r="D464" s="189">
        <f>1-C464</f>
        <v>1</v>
      </c>
      <c r="E464" s="190">
        <v>0</v>
      </c>
      <c r="F464" s="369">
        <v>0</v>
      </c>
      <c r="G464" s="369">
        <v>0</v>
      </c>
      <c r="H464" s="369">
        <f t="shared" si="25"/>
        <v>0</v>
      </c>
      <c r="I464" s="369">
        <v>0</v>
      </c>
      <c r="J464" s="241"/>
      <c r="K464" s="241"/>
    </row>
    <row r="465" spans="1:11" x14ac:dyDescent="0.25">
      <c r="A465" s="132" t="s">
        <v>618</v>
      </c>
      <c r="B465" s="185" t="str">
        <f>A465&amp;" School District"</f>
        <v>Unity School District</v>
      </c>
      <c r="C465" s="135">
        <v>0.8</v>
      </c>
      <c r="D465" s="187">
        <f>1-C465</f>
        <v>0.19999999999999996</v>
      </c>
      <c r="E465" s="149">
        <v>43320</v>
      </c>
      <c r="F465" s="150">
        <v>800</v>
      </c>
      <c r="G465" s="151">
        <v>800</v>
      </c>
      <c r="H465" s="151">
        <f t="shared" si="25"/>
        <v>4000.0000000000009</v>
      </c>
      <c r="I465" s="152">
        <v>42520</v>
      </c>
    </row>
    <row r="466" spans="1:11" x14ac:dyDescent="0.25">
      <c r="A466" s="191" t="s">
        <v>619</v>
      </c>
      <c r="B466" s="240" t="str">
        <f>A466&amp;" School District"</f>
        <v>Valders Area School District</v>
      </c>
      <c r="C466" s="189">
        <v>0.5</v>
      </c>
      <c r="D466" s="189">
        <f>1-C466</f>
        <v>0.5</v>
      </c>
      <c r="E466" s="190">
        <v>10155</v>
      </c>
      <c r="F466" s="369">
        <v>23500</v>
      </c>
      <c r="G466" s="369">
        <v>10155</v>
      </c>
      <c r="H466" s="369">
        <f t="shared" si="25"/>
        <v>20310</v>
      </c>
      <c r="I466" s="369">
        <v>0</v>
      </c>
      <c r="J466" s="241"/>
      <c r="K466" s="241"/>
    </row>
    <row r="467" spans="1:11" x14ac:dyDescent="0.25">
      <c r="A467" s="132"/>
      <c r="B467" s="185" t="s">
        <v>1565</v>
      </c>
      <c r="C467" s="135">
        <v>0.8</v>
      </c>
      <c r="D467" s="187">
        <v>0.19999999999999996</v>
      </c>
      <c r="E467" s="149">
        <v>10000</v>
      </c>
      <c r="F467" s="150">
        <v>37646.17</v>
      </c>
      <c r="G467" s="151">
        <v>10000</v>
      </c>
      <c r="H467" s="151">
        <f t="shared" si="25"/>
        <v>50000.000000000015</v>
      </c>
      <c r="I467" s="152">
        <v>0</v>
      </c>
    </row>
    <row r="468" spans="1:11" x14ac:dyDescent="0.25">
      <c r="A468" s="191"/>
      <c r="B468" s="240" t="s">
        <v>1566</v>
      </c>
      <c r="C468" s="189">
        <v>0.8</v>
      </c>
      <c r="D468" s="189">
        <v>0.19999999999999996</v>
      </c>
      <c r="E468" s="190">
        <v>5000</v>
      </c>
      <c r="F468" s="369">
        <v>10530.87</v>
      </c>
      <c r="G468" s="369">
        <v>5000</v>
      </c>
      <c r="H468" s="369">
        <f t="shared" si="25"/>
        <v>25000.000000000007</v>
      </c>
      <c r="I468" s="369">
        <v>0</v>
      </c>
      <c r="J468" s="241"/>
      <c r="K468" s="241"/>
    </row>
    <row r="469" spans="1:11" x14ac:dyDescent="0.25">
      <c r="A469" s="132" t="s">
        <v>620</v>
      </c>
      <c r="B469" s="185" t="str">
        <f>A469&amp;" School District"</f>
        <v>Viroqua Area School District</v>
      </c>
      <c r="C469" s="135">
        <v>0.7</v>
      </c>
      <c r="D469" s="187">
        <f>1-C469</f>
        <v>0.30000000000000004</v>
      </c>
      <c r="E469" s="149">
        <v>600.5</v>
      </c>
      <c r="F469" s="150">
        <v>30100</v>
      </c>
      <c r="G469" s="151">
        <v>600.5</v>
      </c>
      <c r="H469" s="151">
        <f t="shared" si="25"/>
        <v>2001.6666666666663</v>
      </c>
      <c r="I469" s="152">
        <v>0</v>
      </c>
    </row>
    <row r="470" spans="1:11" x14ac:dyDescent="0.25">
      <c r="A470" s="191" t="s">
        <v>621</v>
      </c>
      <c r="B470" s="240" t="str">
        <f>A470&amp;" School District"</f>
        <v>Wabeno Area School District</v>
      </c>
      <c r="C470" s="189">
        <v>0.8</v>
      </c>
      <c r="D470" s="189">
        <f>1-C470</f>
        <v>0.19999999999999996</v>
      </c>
      <c r="E470" s="190">
        <v>30000</v>
      </c>
      <c r="F470" s="369">
        <v>560</v>
      </c>
      <c r="G470" s="369">
        <v>560</v>
      </c>
      <c r="H470" s="369">
        <f t="shared" si="25"/>
        <v>2800.0000000000005</v>
      </c>
      <c r="I470" s="369">
        <v>29440</v>
      </c>
      <c r="J470" s="241"/>
      <c r="K470" s="241"/>
    </row>
    <row r="471" spans="1:11" x14ac:dyDescent="0.25">
      <c r="A471" s="132"/>
      <c r="B471" s="185" t="s">
        <v>1567</v>
      </c>
      <c r="C471" s="135">
        <v>0.8</v>
      </c>
      <c r="D471" s="187">
        <v>0.19999999999999996</v>
      </c>
      <c r="E471" s="149">
        <v>5000</v>
      </c>
      <c r="F471" s="150" t="s">
        <v>1342</v>
      </c>
      <c r="G471" s="151" t="s">
        <v>1342</v>
      </c>
      <c r="H471" s="151" t="s">
        <v>1342</v>
      </c>
      <c r="I471" s="152" t="s">
        <v>1342</v>
      </c>
    </row>
    <row r="472" spans="1:11" x14ac:dyDescent="0.25">
      <c r="A472" s="191"/>
      <c r="B472" s="240" t="s">
        <v>1568</v>
      </c>
      <c r="C472" s="189">
        <v>0.7</v>
      </c>
      <c r="D472" s="189">
        <v>0.30000000000000004</v>
      </c>
      <c r="E472" s="190">
        <v>10000</v>
      </c>
      <c r="F472" s="369">
        <v>16323.32</v>
      </c>
      <c r="G472" s="369">
        <v>10000</v>
      </c>
      <c r="H472" s="369">
        <f t="shared" ref="H472:H480" si="26">G472/D472</f>
        <v>33333.333333333328</v>
      </c>
      <c r="I472" s="369">
        <v>0</v>
      </c>
      <c r="J472" s="241"/>
      <c r="K472" s="241"/>
    </row>
    <row r="473" spans="1:11" x14ac:dyDescent="0.25">
      <c r="A473" s="132"/>
      <c r="B473" s="185" t="s">
        <v>1569</v>
      </c>
      <c r="C473" s="135">
        <v>0.7</v>
      </c>
      <c r="D473" s="187">
        <v>0.30000000000000004</v>
      </c>
      <c r="E473" s="149">
        <v>7500</v>
      </c>
      <c r="F473" s="150">
        <v>11606.47</v>
      </c>
      <c r="G473" s="151">
        <v>7500</v>
      </c>
      <c r="H473" s="151">
        <f t="shared" si="26"/>
        <v>24999.999999999996</v>
      </c>
      <c r="I473" s="152">
        <v>0</v>
      </c>
    </row>
    <row r="474" spans="1:11" x14ac:dyDescent="0.25">
      <c r="A474" s="191" t="s">
        <v>622</v>
      </c>
      <c r="B474" s="240" t="str">
        <f>A474&amp;" School District"</f>
        <v>Washburn School District</v>
      </c>
      <c r="C474" s="189">
        <v>0.7</v>
      </c>
      <c r="D474" s="189">
        <f>1-C474</f>
        <v>0.30000000000000004</v>
      </c>
      <c r="E474" s="190">
        <v>0</v>
      </c>
      <c r="F474" s="369">
        <v>910</v>
      </c>
      <c r="G474" s="369">
        <v>0</v>
      </c>
      <c r="H474" s="369">
        <f t="shared" si="26"/>
        <v>0</v>
      </c>
      <c r="I474" s="369">
        <v>0</v>
      </c>
      <c r="J474" s="241"/>
      <c r="K474" s="241"/>
    </row>
    <row r="475" spans="1:11" x14ac:dyDescent="0.25">
      <c r="A475" s="132"/>
      <c r="B475" s="185" t="s">
        <v>1361</v>
      </c>
      <c r="C475" s="135">
        <v>0.7</v>
      </c>
      <c r="D475" s="187">
        <v>0.30000000000000004</v>
      </c>
      <c r="E475" s="149">
        <v>5000</v>
      </c>
      <c r="F475" s="150">
        <v>9582.23</v>
      </c>
      <c r="G475" s="151">
        <v>5000</v>
      </c>
      <c r="H475" s="151">
        <f t="shared" si="26"/>
        <v>16666.666666666664</v>
      </c>
      <c r="I475" s="152">
        <v>0</v>
      </c>
    </row>
    <row r="476" spans="1:11" x14ac:dyDescent="0.25">
      <c r="A476" s="191" t="s">
        <v>623</v>
      </c>
      <c r="B476" s="240" t="str">
        <f>A476&amp;" School District"</f>
        <v>Washington School District</v>
      </c>
      <c r="C476" s="189">
        <v>0.7</v>
      </c>
      <c r="D476" s="189">
        <f>1-C476</f>
        <v>0.30000000000000004</v>
      </c>
      <c r="E476" s="190">
        <v>3849.75</v>
      </c>
      <c r="F476" s="369">
        <v>350</v>
      </c>
      <c r="G476" s="369">
        <v>350</v>
      </c>
      <c r="H476" s="369">
        <f t="shared" si="26"/>
        <v>1166.6666666666665</v>
      </c>
      <c r="I476" s="369">
        <v>3499.75</v>
      </c>
      <c r="J476" s="241"/>
      <c r="K476" s="241"/>
    </row>
    <row r="477" spans="1:11" x14ac:dyDescent="0.25">
      <c r="A477" s="132" t="s">
        <v>624</v>
      </c>
      <c r="B477" s="185" t="str">
        <f>A477&amp;" School District"</f>
        <v>Waterford UHS School District</v>
      </c>
      <c r="C477" s="135">
        <v>0.5</v>
      </c>
      <c r="D477" s="187">
        <f>1-C477</f>
        <v>0.5</v>
      </c>
      <c r="E477" s="149">
        <v>45200</v>
      </c>
      <c r="F477" s="150">
        <v>48000</v>
      </c>
      <c r="G477" s="151">
        <v>45200</v>
      </c>
      <c r="H477" s="151">
        <f t="shared" si="26"/>
        <v>90400</v>
      </c>
      <c r="I477" s="152">
        <v>0</v>
      </c>
    </row>
    <row r="478" spans="1:11" x14ac:dyDescent="0.25">
      <c r="A478" s="191" t="s">
        <v>625</v>
      </c>
      <c r="B478" s="240" t="str">
        <f>A478&amp;" School District"</f>
        <v>Waterloo School District</v>
      </c>
      <c r="C478" s="189">
        <v>0.6</v>
      </c>
      <c r="D478" s="189">
        <f>1-C478</f>
        <v>0.4</v>
      </c>
      <c r="E478" s="190">
        <v>34600</v>
      </c>
      <c r="F478" s="369">
        <v>33000</v>
      </c>
      <c r="G478" s="369">
        <v>33000</v>
      </c>
      <c r="H478" s="369">
        <f t="shared" si="26"/>
        <v>82500</v>
      </c>
      <c r="I478" s="369">
        <v>1600</v>
      </c>
      <c r="J478" s="241"/>
      <c r="K478" s="241"/>
    </row>
    <row r="479" spans="1:11" x14ac:dyDescent="0.25">
      <c r="A479" s="132" t="s">
        <v>626</v>
      </c>
      <c r="B479" s="185" t="str">
        <f>A479&amp;" School District"</f>
        <v>Waupaca School District</v>
      </c>
      <c r="C479" s="135">
        <v>0.7</v>
      </c>
      <c r="D479" s="187">
        <f>1-C479</f>
        <v>0.30000000000000004</v>
      </c>
      <c r="E479" s="149">
        <v>465.59999999999854</v>
      </c>
      <c r="F479" s="150">
        <v>6300</v>
      </c>
      <c r="G479" s="151">
        <v>465.59999999999854</v>
      </c>
      <c r="H479" s="151">
        <f t="shared" si="26"/>
        <v>1551.999999999995</v>
      </c>
      <c r="I479" s="152">
        <v>0</v>
      </c>
    </row>
    <row r="480" spans="1:11" x14ac:dyDescent="0.25">
      <c r="A480" s="191" t="s">
        <v>627</v>
      </c>
      <c r="B480" s="240" t="str">
        <f>A480&amp;" School District"</f>
        <v>Waupun School District</v>
      </c>
      <c r="C480" s="189">
        <v>0.7</v>
      </c>
      <c r="D480" s="189">
        <f>1-C480</f>
        <v>0.30000000000000004</v>
      </c>
      <c r="E480" s="190">
        <v>17399.699999999997</v>
      </c>
      <c r="F480" s="369">
        <v>8400</v>
      </c>
      <c r="G480" s="369">
        <v>8400</v>
      </c>
      <c r="H480" s="369">
        <f t="shared" si="26"/>
        <v>27999.999999999996</v>
      </c>
      <c r="I480" s="369">
        <v>8999.6999999999971</v>
      </c>
      <c r="J480" s="241"/>
      <c r="K480" s="241"/>
    </row>
    <row r="481" spans="1:11" x14ac:dyDescent="0.25">
      <c r="A481" s="132"/>
      <c r="B481" s="185" t="s">
        <v>1362</v>
      </c>
      <c r="C481" s="135">
        <v>0.8</v>
      </c>
      <c r="D481" s="187">
        <v>0.19999999999999996</v>
      </c>
      <c r="E481" s="149">
        <v>5000</v>
      </c>
      <c r="F481" s="150" t="s">
        <v>1342</v>
      </c>
      <c r="G481" s="151" t="s">
        <v>1342</v>
      </c>
      <c r="H481" s="151" t="s">
        <v>1342</v>
      </c>
      <c r="I481" s="152" t="s">
        <v>1342</v>
      </c>
    </row>
    <row r="482" spans="1:11" x14ac:dyDescent="0.25">
      <c r="A482" s="191" t="s">
        <v>628</v>
      </c>
      <c r="B482" s="240" t="str">
        <f>A482&amp;" School District"</f>
        <v>Wausaukee School District</v>
      </c>
      <c r="C482" s="189">
        <v>0.8</v>
      </c>
      <c r="D482" s="189">
        <f>1-C482</f>
        <v>0.19999999999999996</v>
      </c>
      <c r="E482" s="190">
        <v>30000</v>
      </c>
      <c r="F482" s="369">
        <v>20000</v>
      </c>
      <c r="G482" s="369">
        <v>20000</v>
      </c>
      <c r="H482" s="369">
        <f t="shared" ref="H482:H495" si="27">G482/D482</f>
        <v>100000.00000000003</v>
      </c>
      <c r="I482" s="369">
        <v>10000</v>
      </c>
      <c r="J482" s="241"/>
      <c r="K482" s="241"/>
    </row>
    <row r="483" spans="1:11" x14ac:dyDescent="0.25">
      <c r="A483" s="132" t="s">
        <v>629</v>
      </c>
      <c r="B483" s="185" t="str">
        <f>A483&amp;" School District"</f>
        <v>Wautoma Area School District</v>
      </c>
      <c r="C483" s="135">
        <v>0.8</v>
      </c>
      <c r="D483" s="187">
        <f>1-C483</f>
        <v>0.19999999999999996</v>
      </c>
      <c r="E483" s="149">
        <v>217.20000000000437</v>
      </c>
      <c r="F483" s="150">
        <v>8000</v>
      </c>
      <c r="G483" s="151">
        <v>217.20000000000437</v>
      </c>
      <c r="H483" s="151">
        <f t="shared" si="27"/>
        <v>1086.0000000000221</v>
      </c>
      <c r="I483" s="152">
        <v>0</v>
      </c>
    </row>
    <row r="484" spans="1:11" x14ac:dyDescent="0.25">
      <c r="A484" s="191" t="s">
        <v>630</v>
      </c>
      <c r="B484" s="240" t="str">
        <f>A484&amp;" School District"</f>
        <v>Wauzeka-Steuben School District</v>
      </c>
      <c r="C484" s="189">
        <v>0.7</v>
      </c>
      <c r="D484" s="189">
        <f>1-C484</f>
        <v>0.30000000000000004</v>
      </c>
      <c r="E484" s="190">
        <v>19380</v>
      </c>
      <c r="F484" s="369">
        <v>4900</v>
      </c>
      <c r="G484" s="369">
        <v>4900</v>
      </c>
      <c r="H484" s="369">
        <f t="shared" si="27"/>
        <v>16333.33333333333</v>
      </c>
      <c r="I484" s="369">
        <v>14480</v>
      </c>
      <c r="J484" s="241"/>
      <c r="K484" s="241"/>
    </row>
    <row r="485" spans="1:11" x14ac:dyDescent="0.25">
      <c r="A485" s="132" t="s">
        <v>631</v>
      </c>
      <c r="B485" s="185" t="str">
        <f>A485&amp;" School District"</f>
        <v>Webster School District</v>
      </c>
      <c r="C485" s="135">
        <v>0.8</v>
      </c>
      <c r="D485" s="187">
        <f>1-C485</f>
        <v>0.19999999999999996</v>
      </c>
      <c r="E485" s="149">
        <v>970</v>
      </c>
      <c r="F485" s="150">
        <v>4800</v>
      </c>
      <c r="G485" s="151">
        <v>970</v>
      </c>
      <c r="H485" s="151">
        <f t="shared" si="27"/>
        <v>4850.0000000000009</v>
      </c>
      <c r="I485" s="152">
        <v>0</v>
      </c>
    </row>
    <row r="486" spans="1:11" x14ac:dyDescent="0.25">
      <c r="A486" s="191"/>
      <c r="B486" s="240" t="s">
        <v>1570</v>
      </c>
      <c r="C486" s="189">
        <v>0.7</v>
      </c>
      <c r="D486" s="189">
        <v>0.30000000000000004</v>
      </c>
      <c r="E486" s="190">
        <v>5000</v>
      </c>
      <c r="F486" s="369">
        <v>9582.23</v>
      </c>
      <c r="G486" s="369">
        <v>5000</v>
      </c>
      <c r="H486" s="369">
        <f t="shared" si="27"/>
        <v>16666.666666666664</v>
      </c>
      <c r="I486" s="369">
        <v>0</v>
      </c>
      <c r="J486" s="241"/>
      <c r="K486" s="241"/>
    </row>
    <row r="487" spans="1:11" x14ac:dyDescent="0.25">
      <c r="A487" s="132" t="s">
        <v>632</v>
      </c>
      <c r="B487" s="185" t="str">
        <f>A487&amp;" School District"</f>
        <v>Westby Area School District</v>
      </c>
      <c r="C487" s="135">
        <v>0.7</v>
      </c>
      <c r="D487" s="187">
        <f>1-C487</f>
        <v>0.30000000000000004</v>
      </c>
      <c r="E487" s="149">
        <v>0</v>
      </c>
      <c r="F487" s="150">
        <v>20300</v>
      </c>
      <c r="G487" s="151">
        <v>0</v>
      </c>
      <c r="H487" s="151">
        <f t="shared" si="27"/>
        <v>0</v>
      </c>
      <c r="I487" s="152">
        <v>0</v>
      </c>
    </row>
    <row r="488" spans="1:11" x14ac:dyDescent="0.25">
      <c r="A488" s="191"/>
      <c r="B488" s="240" t="s">
        <v>1583</v>
      </c>
      <c r="C488" s="189">
        <v>0.8</v>
      </c>
      <c r="D488" s="189">
        <v>0.19999999999999996</v>
      </c>
      <c r="E488" s="190">
        <v>7500</v>
      </c>
      <c r="F488" s="369">
        <v>9582.23</v>
      </c>
      <c r="G488" s="369">
        <v>7500</v>
      </c>
      <c r="H488" s="369">
        <f t="shared" si="27"/>
        <v>37500.000000000007</v>
      </c>
      <c r="I488" s="369">
        <v>0</v>
      </c>
      <c r="J488" s="241"/>
      <c r="K488" s="241"/>
    </row>
    <row r="489" spans="1:11" x14ac:dyDescent="0.25">
      <c r="A489" s="132" t="s">
        <v>633</v>
      </c>
      <c r="B489" s="185" t="str">
        <f>A489&amp;" School District"</f>
        <v>Westfield School District</v>
      </c>
      <c r="C489" s="135">
        <v>0.7</v>
      </c>
      <c r="D489" s="187">
        <f>1-C489</f>
        <v>0.30000000000000004</v>
      </c>
      <c r="E489" s="149">
        <v>47200</v>
      </c>
      <c r="F489" s="150">
        <v>7000</v>
      </c>
      <c r="G489" s="151">
        <v>7000</v>
      </c>
      <c r="H489" s="151">
        <f t="shared" si="27"/>
        <v>23333.333333333328</v>
      </c>
      <c r="I489" s="152">
        <v>40200</v>
      </c>
    </row>
    <row r="490" spans="1:11" x14ac:dyDescent="0.25">
      <c r="A490" s="191" t="s">
        <v>634</v>
      </c>
      <c r="B490" s="240" t="str">
        <f>A490&amp;" School District"</f>
        <v>Weston School District</v>
      </c>
      <c r="C490" s="189">
        <v>0.8</v>
      </c>
      <c r="D490" s="189">
        <f>1-C490</f>
        <v>0.19999999999999996</v>
      </c>
      <c r="E490" s="190">
        <v>0</v>
      </c>
      <c r="F490" s="369">
        <v>0</v>
      </c>
      <c r="G490" s="369">
        <v>0</v>
      </c>
      <c r="H490" s="369">
        <f t="shared" si="27"/>
        <v>0</v>
      </c>
      <c r="I490" s="369">
        <v>0</v>
      </c>
      <c r="J490" s="241"/>
      <c r="K490" s="241"/>
    </row>
    <row r="491" spans="1:11" x14ac:dyDescent="0.25">
      <c r="A491" s="132"/>
      <c r="B491" s="185" t="s">
        <v>1571</v>
      </c>
      <c r="C491" s="135">
        <v>0.6</v>
      </c>
      <c r="D491" s="187">
        <v>0.4</v>
      </c>
      <c r="E491" s="149">
        <v>7500</v>
      </c>
      <c r="F491" s="150">
        <v>9582.23</v>
      </c>
      <c r="G491" s="151">
        <v>7500</v>
      </c>
      <c r="H491" s="151">
        <f t="shared" si="27"/>
        <v>18750</v>
      </c>
      <c r="I491" s="152">
        <v>0</v>
      </c>
    </row>
    <row r="492" spans="1:11" x14ac:dyDescent="0.25">
      <c r="A492" s="191" t="s">
        <v>635</v>
      </c>
      <c r="B492" s="240" t="str">
        <f>A492&amp;" School District"</f>
        <v>Weyauwega-Fremont School District</v>
      </c>
      <c r="C492" s="189">
        <v>0.7</v>
      </c>
      <c r="D492" s="189">
        <f>1-C492</f>
        <v>0.30000000000000004</v>
      </c>
      <c r="E492" s="190">
        <v>15970</v>
      </c>
      <c r="F492" s="369">
        <v>90300</v>
      </c>
      <c r="G492" s="369">
        <v>15970</v>
      </c>
      <c r="H492" s="369">
        <f t="shared" si="27"/>
        <v>53233.333333333328</v>
      </c>
      <c r="I492" s="369">
        <v>0</v>
      </c>
      <c r="J492" s="241"/>
      <c r="K492" s="241"/>
    </row>
    <row r="493" spans="1:11" x14ac:dyDescent="0.25">
      <c r="A493" s="132" t="s">
        <v>636</v>
      </c>
      <c r="B493" s="185" t="str">
        <f>A493&amp;" School District"</f>
        <v>Wheatland J1 School District</v>
      </c>
      <c r="C493" s="135">
        <v>0.7</v>
      </c>
      <c r="D493" s="187">
        <f>1-C493</f>
        <v>0.30000000000000004</v>
      </c>
      <c r="E493" s="149">
        <v>0</v>
      </c>
      <c r="F493" s="150">
        <v>0</v>
      </c>
      <c r="G493" s="151">
        <v>0</v>
      </c>
      <c r="H493" s="151">
        <f t="shared" si="27"/>
        <v>0</v>
      </c>
      <c r="I493" s="152">
        <v>0</v>
      </c>
    </row>
    <row r="494" spans="1:11" x14ac:dyDescent="0.25">
      <c r="A494" s="191"/>
      <c r="B494" s="240" t="s">
        <v>1363</v>
      </c>
      <c r="C494" s="189">
        <v>0.9</v>
      </c>
      <c r="D494" s="189">
        <v>9.9999999999999978E-2</v>
      </c>
      <c r="E494" s="190">
        <v>5000</v>
      </c>
      <c r="F494" s="369">
        <v>9582.23</v>
      </c>
      <c r="G494" s="369">
        <v>5000</v>
      </c>
      <c r="H494" s="369">
        <f t="shared" si="27"/>
        <v>50000.000000000015</v>
      </c>
      <c r="I494" s="369">
        <v>0</v>
      </c>
      <c r="J494" s="241"/>
      <c r="K494" s="241"/>
    </row>
    <row r="495" spans="1:11" x14ac:dyDescent="0.25">
      <c r="A495" s="132" t="s">
        <v>637</v>
      </c>
      <c r="B495" s="185" t="str">
        <f>A495&amp;" School District"</f>
        <v>White Lake School District</v>
      </c>
      <c r="C495" s="135">
        <v>0.85</v>
      </c>
      <c r="D495" s="187">
        <f>1-C495</f>
        <v>0.15000000000000002</v>
      </c>
      <c r="E495" s="149">
        <v>6916.7999999999993</v>
      </c>
      <c r="F495" s="150">
        <v>0</v>
      </c>
      <c r="G495" s="151">
        <v>0</v>
      </c>
      <c r="H495" s="151">
        <f t="shared" si="27"/>
        <v>0</v>
      </c>
      <c r="I495" s="152">
        <v>6916.7999999999993</v>
      </c>
    </row>
    <row r="496" spans="1:11" x14ac:dyDescent="0.25">
      <c r="A496" s="191"/>
      <c r="B496" s="240" t="s">
        <v>1572</v>
      </c>
      <c r="C496" s="189">
        <v>0.7</v>
      </c>
      <c r="D496" s="189">
        <v>0.30000000000000004</v>
      </c>
      <c r="E496" s="190">
        <v>10000</v>
      </c>
      <c r="F496" s="369" t="s">
        <v>1342</v>
      </c>
      <c r="G496" s="369" t="s">
        <v>1342</v>
      </c>
      <c r="H496" s="369" t="s">
        <v>1342</v>
      </c>
      <c r="I496" s="369" t="s">
        <v>1342</v>
      </c>
      <c r="J496" s="241"/>
      <c r="K496" s="241"/>
    </row>
    <row r="497" spans="1:11" x14ac:dyDescent="0.25">
      <c r="A497" s="132" t="s">
        <v>638</v>
      </c>
      <c r="B497" s="185" t="str">
        <f>A497&amp;" School District"</f>
        <v>Whitehall School District</v>
      </c>
      <c r="C497" s="135">
        <v>0.7</v>
      </c>
      <c r="D497" s="187">
        <f>1-C497</f>
        <v>0.30000000000000004</v>
      </c>
      <c r="E497" s="149">
        <v>7.999999999996362</v>
      </c>
      <c r="F497" s="150">
        <v>10500</v>
      </c>
      <c r="G497" s="151">
        <v>7.999999999996362</v>
      </c>
      <c r="H497" s="151">
        <f t="shared" ref="H497:H515" si="28">G497/D497</f>
        <v>26.666666666654535</v>
      </c>
      <c r="I497" s="152">
        <v>0</v>
      </c>
    </row>
    <row r="498" spans="1:11" x14ac:dyDescent="0.25">
      <c r="A498" s="191" t="s">
        <v>639</v>
      </c>
      <c r="B498" s="240" t="str">
        <f>A498&amp;" School District"</f>
        <v>Whitewater School District</v>
      </c>
      <c r="C498" s="189">
        <v>0.7</v>
      </c>
      <c r="D498" s="189">
        <f>1-C498</f>
        <v>0.30000000000000004</v>
      </c>
      <c r="E498" s="190">
        <v>0</v>
      </c>
      <c r="F498" s="369">
        <v>79800</v>
      </c>
      <c r="G498" s="369">
        <v>0</v>
      </c>
      <c r="H498" s="369">
        <f t="shared" si="28"/>
        <v>0</v>
      </c>
      <c r="I498" s="369">
        <v>0</v>
      </c>
      <c r="J498" s="241"/>
      <c r="K498" s="241"/>
    </row>
    <row r="499" spans="1:11" x14ac:dyDescent="0.25">
      <c r="A499" s="132" t="s">
        <v>640</v>
      </c>
      <c r="B499" s="185" t="str">
        <f>A499&amp;" School District"</f>
        <v>Wild Rose School District</v>
      </c>
      <c r="C499" s="135">
        <v>0.6</v>
      </c>
      <c r="D499" s="187">
        <f>1-C499</f>
        <v>0.4</v>
      </c>
      <c r="E499" s="149">
        <v>23.599999999998545</v>
      </c>
      <c r="F499" s="150">
        <v>9000</v>
      </c>
      <c r="G499" s="151">
        <v>23.599999999998545</v>
      </c>
      <c r="H499" s="151">
        <f t="shared" si="28"/>
        <v>58.999999999996362</v>
      </c>
      <c r="I499" s="152">
        <v>0</v>
      </c>
    </row>
    <row r="500" spans="1:11" x14ac:dyDescent="0.25">
      <c r="A500" s="191"/>
      <c r="B500" s="240" t="s">
        <v>1573</v>
      </c>
      <c r="C500" s="189">
        <v>0.8</v>
      </c>
      <c r="D500" s="189">
        <v>0.19999999999999996</v>
      </c>
      <c r="E500" s="190">
        <v>7298</v>
      </c>
      <c r="F500" s="369">
        <v>9582.23</v>
      </c>
      <c r="G500" s="369">
        <v>7298</v>
      </c>
      <c r="H500" s="369">
        <f t="shared" si="28"/>
        <v>36490.000000000007</v>
      </c>
      <c r="I500" s="369">
        <v>0</v>
      </c>
      <c r="J500" s="241"/>
      <c r="K500" s="241"/>
    </row>
    <row r="501" spans="1:11" x14ac:dyDescent="0.25">
      <c r="A501" s="132"/>
      <c r="B501" s="185" t="s">
        <v>1574</v>
      </c>
      <c r="C501" s="135">
        <v>0.5</v>
      </c>
      <c r="D501" s="187">
        <v>0.5</v>
      </c>
      <c r="E501" s="149">
        <v>5000</v>
      </c>
      <c r="F501" s="150">
        <v>9582.23</v>
      </c>
      <c r="G501" s="151">
        <v>5000</v>
      </c>
      <c r="H501" s="151">
        <f t="shared" si="28"/>
        <v>10000</v>
      </c>
      <c r="I501" s="152">
        <v>0</v>
      </c>
    </row>
    <row r="502" spans="1:11" x14ac:dyDescent="0.25">
      <c r="A502" s="191" t="s">
        <v>641</v>
      </c>
      <c r="B502" s="240" t="str">
        <f>A502&amp;" School District"</f>
        <v>Winneconne Community School District</v>
      </c>
      <c r="C502" s="189">
        <v>0.5</v>
      </c>
      <c r="D502" s="189">
        <f>1-C502</f>
        <v>0.5</v>
      </c>
      <c r="E502" s="190">
        <v>2658</v>
      </c>
      <c r="F502" s="369">
        <v>56500</v>
      </c>
      <c r="G502" s="369">
        <v>2658</v>
      </c>
      <c r="H502" s="369">
        <f t="shared" si="28"/>
        <v>5316</v>
      </c>
      <c r="I502" s="369">
        <v>0</v>
      </c>
      <c r="J502" s="241"/>
      <c r="K502" s="241"/>
    </row>
    <row r="503" spans="1:11" x14ac:dyDescent="0.25">
      <c r="A503" s="132"/>
      <c r="B503" s="185" t="s">
        <v>1575</v>
      </c>
      <c r="C503" s="135">
        <v>0.8</v>
      </c>
      <c r="D503" s="187">
        <v>0.19999999999999996</v>
      </c>
      <c r="E503" s="149">
        <v>7500</v>
      </c>
      <c r="F503" s="150">
        <v>9582.23</v>
      </c>
      <c r="G503" s="151">
        <v>7500</v>
      </c>
      <c r="H503" s="151">
        <f t="shared" si="28"/>
        <v>37500.000000000007</v>
      </c>
      <c r="I503" s="152">
        <v>0</v>
      </c>
    </row>
    <row r="504" spans="1:11" x14ac:dyDescent="0.25">
      <c r="A504" s="191" t="s">
        <v>642</v>
      </c>
      <c r="B504" s="240" t="str">
        <f>A504&amp;" School District"</f>
        <v>Winter School District</v>
      </c>
      <c r="C504" s="189">
        <v>0.8</v>
      </c>
      <c r="D504" s="189">
        <f>1-C504</f>
        <v>0.19999999999999996</v>
      </c>
      <c r="E504" s="190">
        <v>0</v>
      </c>
      <c r="F504" s="369">
        <v>320</v>
      </c>
      <c r="G504" s="369">
        <v>0</v>
      </c>
      <c r="H504" s="369">
        <f t="shared" si="28"/>
        <v>0</v>
      </c>
      <c r="I504" s="369">
        <v>0</v>
      </c>
      <c r="J504" s="241"/>
      <c r="K504" s="241"/>
    </row>
    <row r="505" spans="1:11" x14ac:dyDescent="0.25">
      <c r="A505" s="132" t="s">
        <v>643</v>
      </c>
      <c r="B505" s="185" t="str">
        <f>A505&amp;" School District"</f>
        <v>Wisconsin Dells School District</v>
      </c>
      <c r="C505" s="135">
        <v>0.7</v>
      </c>
      <c r="D505" s="187">
        <f>1-C505</f>
        <v>0.30000000000000004</v>
      </c>
      <c r="E505" s="149">
        <v>0</v>
      </c>
      <c r="F505" s="150">
        <v>46200</v>
      </c>
      <c r="G505" s="151">
        <v>0</v>
      </c>
      <c r="H505" s="151">
        <f t="shared" si="28"/>
        <v>0</v>
      </c>
      <c r="I505" s="152">
        <v>0</v>
      </c>
    </row>
    <row r="506" spans="1:11" x14ac:dyDescent="0.25">
      <c r="A506" s="191" t="s">
        <v>644</v>
      </c>
      <c r="B506" s="240" t="str">
        <f>A506&amp;" School District"</f>
        <v>Wisconsin Heights School District</v>
      </c>
      <c r="C506" s="189">
        <v>0.6</v>
      </c>
      <c r="D506" s="189">
        <f>1-C506</f>
        <v>0.4</v>
      </c>
      <c r="E506" s="190">
        <v>1012.3999999999978</v>
      </c>
      <c r="F506" s="369">
        <v>4200</v>
      </c>
      <c r="G506" s="369">
        <v>1012.3999999999978</v>
      </c>
      <c r="H506" s="369">
        <f t="shared" si="28"/>
        <v>2530.9999999999945</v>
      </c>
      <c r="I506" s="369">
        <v>0</v>
      </c>
      <c r="J506" s="241"/>
      <c r="K506" s="241"/>
    </row>
    <row r="507" spans="1:11" x14ac:dyDescent="0.25">
      <c r="A507" s="132"/>
      <c r="B507" s="185" t="s">
        <v>1576</v>
      </c>
      <c r="C507" s="135">
        <v>0.7</v>
      </c>
      <c r="D507" s="187">
        <v>0.30000000000000004</v>
      </c>
      <c r="E507" s="149">
        <v>5000</v>
      </c>
      <c r="F507" s="150">
        <v>9582.23</v>
      </c>
      <c r="G507" s="151">
        <v>5000</v>
      </c>
      <c r="H507" s="151">
        <f t="shared" si="28"/>
        <v>16666.666666666664</v>
      </c>
      <c r="I507" s="152">
        <v>0</v>
      </c>
    </row>
    <row r="508" spans="1:11" x14ac:dyDescent="0.25">
      <c r="A508" s="191"/>
      <c r="B508" s="240" t="s">
        <v>1364</v>
      </c>
      <c r="C508" s="189">
        <v>0.7</v>
      </c>
      <c r="D508" s="189">
        <v>0.30000000000000004</v>
      </c>
      <c r="E508" s="190">
        <v>5000</v>
      </c>
      <c r="F508" s="369">
        <v>9582.23</v>
      </c>
      <c r="G508" s="369">
        <v>5000</v>
      </c>
      <c r="H508" s="369">
        <f t="shared" si="28"/>
        <v>16666.666666666664</v>
      </c>
      <c r="I508" s="369">
        <v>0</v>
      </c>
      <c r="J508" s="241"/>
      <c r="K508" s="241"/>
    </row>
    <row r="509" spans="1:11" x14ac:dyDescent="0.25">
      <c r="A509" s="132" t="s">
        <v>645</v>
      </c>
      <c r="B509" s="185" t="str">
        <f>A509&amp;" School District"</f>
        <v>Wittenberg-Birnamwood School District</v>
      </c>
      <c r="C509" s="135">
        <v>0.7</v>
      </c>
      <c r="D509" s="187">
        <f>1-C509</f>
        <v>0.30000000000000004</v>
      </c>
      <c r="E509" s="149">
        <v>23520.799999999996</v>
      </c>
      <c r="F509" s="150">
        <v>2870</v>
      </c>
      <c r="G509" s="151">
        <v>2870</v>
      </c>
      <c r="H509" s="151">
        <f t="shared" si="28"/>
        <v>9566.6666666666661</v>
      </c>
      <c r="I509" s="152">
        <v>20650.799999999996</v>
      </c>
    </row>
    <row r="510" spans="1:11" x14ac:dyDescent="0.25">
      <c r="A510" s="191"/>
      <c r="B510" s="240" t="s">
        <v>1577</v>
      </c>
      <c r="C510" s="189">
        <v>0.7</v>
      </c>
      <c r="D510" s="189">
        <v>0.30000000000000004</v>
      </c>
      <c r="E510" s="190">
        <v>4698</v>
      </c>
      <c r="F510" s="369">
        <v>11510.65</v>
      </c>
      <c r="G510" s="369">
        <v>4698</v>
      </c>
      <c r="H510" s="369">
        <f t="shared" si="28"/>
        <v>15659.999999999998</v>
      </c>
      <c r="I510" s="369">
        <v>0</v>
      </c>
      <c r="J510" s="241"/>
      <c r="K510" s="241"/>
    </row>
    <row r="511" spans="1:11" x14ac:dyDescent="0.25">
      <c r="A511" s="132" t="s">
        <v>646</v>
      </c>
      <c r="B511" s="185" t="str">
        <f>A511&amp;" School District"</f>
        <v>Wonewoc-Union Center School District</v>
      </c>
      <c r="C511" s="135">
        <v>0.7</v>
      </c>
      <c r="D511" s="187">
        <f>1-C511</f>
        <v>0.30000000000000004</v>
      </c>
      <c r="E511" s="149">
        <v>0</v>
      </c>
      <c r="F511" s="150">
        <v>1680</v>
      </c>
      <c r="G511" s="151">
        <v>0</v>
      </c>
      <c r="H511" s="151">
        <f t="shared" si="28"/>
        <v>0</v>
      </c>
      <c r="I511" s="152">
        <v>0</v>
      </c>
    </row>
    <row r="512" spans="1:11" x14ac:dyDescent="0.25">
      <c r="A512" s="191" t="s">
        <v>647</v>
      </c>
      <c r="B512" s="240" t="str">
        <f>A512&amp;" School District"</f>
        <v>Woodruff J1 School District</v>
      </c>
      <c r="C512" s="189">
        <v>0.7</v>
      </c>
      <c r="D512" s="189">
        <f>1-C512</f>
        <v>0.30000000000000004</v>
      </c>
      <c r="E512" s="190">
        <v>30000</v>
      </c>
      <c r="F512" s="369">
        <v>3500</v>
      </c>
      <c r="G512" s="369">
        <v>3500</v>
      </c>
      <c r="H512" s="369">
        <f t="shared" si="28"/>
        <v>11666.666666666664</v>
      </c>
      <c r="I512" s="369">
        <v>26500</v>
      </c>
      <c r="J512" s="241"/>
      <c r="K512" s="241"/>
    </row>
    <row r="513" spans="1:11" x14ac:dyDescent="0.25">
      <c r="A513" s="132"/>
      <c r="B513" s="185" t="s">
        <v>1578</v>
      </c>
      <c r="C513" s="135">
        <v>0.6</v>
      </c>
      <c r="D513" s="187">
        <v>0.4</v>
      </c>
      <c r="E513" s="149">
        <v>7500</v>
      </c>
      <c r="F513" s="150">
        <v>10578.78</v>
      </c>
      <c r="G513" s="151">
        <v>7500</v>
      </c>
      <c r="H513" s="151">
        <f t="shared" si="28"/>
        <v>18750</v>
      </c>
      <c r="I513" s="152">
        <v>0</v>
      </c>
    </row>
    <row r="514" spans="1:11" x14ac:dyDescent="0.25">
      <c r="A514" s="191"/>
      <c r="B514" s="240" t="s">
        <v>1579</v>
      </c>
      <c r="C514" s="189">
        <v>0.7</v>
      </c>
      <c r="D514" s="189">
        <v>0.30000000000000004</v>
      </c>
      <c r="E514" s="190">
        <v>5000</v>
      </c>
      <c r="F514" s="369">
        <v>50306.69</v>
      </c>
      <c r="G514" s="369">
        <v>5000</v>
      </c>
      <c r="H514" s="369">
        <f t="shared" si="28"/>
        <v>16666.666666666664</v>
      </c>
      <c r="I514" s="369">
        <v>0</v>
      </c>
      <c r="J514" s="241"/>
      <c r="K514" s="241"/>
    </row>
    <row r="515" spans="1:11" x14ac:dyDescent="0.25">
      <c r="A515" s="132" t="s">
        <v>648</v>
      </c>
      <c r="B515" s="185" t="str">
        <f>A515&amp;" School District"</f>
        <v>Yorkville J2 School District</v>
      </c>
      <c r="C515" s="135">
        <v>0.5</v>
      </c>
      <c r="D515" s="187">
        <f>1-C515</f>
        <v>0.5</v>
      </c>
      <c r="E515" s="149">
        <v>23074</v>
      </c>
      <c r="F515" s="150">
        <v>38000</v>
      </c>
      <c r="G515" s="151">
        <v>23074</v>
      </c>
      <c r="H515" s="151">
        <f t="shared" si="28"/>
        <v>46148</v>
      </c>
      <c r="I515" s="152">
        <v>0</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D42AF-2BF4-421C-BB38-1364DFEF330A}">
  <dimension ref="A1:K282"/>
  <sheetViews>
    <sheetView topLeftCell="B1" workbookViewId="0">
      <pane ySplit="1" topLeftCell="A260" activePane="bottomLeft" state="frozen"/>
      <selection activeCell="B1" sqref="B1"/>
      <selection pane="bottomLeft" activeCell="G288" sqref="G288"/>
    </sheetView>
  </sheetViews>
  <sheetFormatPr defaultRowHeight="15" x14ac:dyDescent="0.25"/>
  <cols>
    <col min="1" max="1" width="24.85546875" style="240" hidden="1" customWidth="1"/>
    <col min="2" max="2" width="40.85546875" style="240" customWidth="1"/>
    <col min="3" max="3" width="10.85546875" style="191" customWidth="1"/>
    <col min="4" max="4" width="9.140625" style="191"/>
    <col min="5" max="5" width="10.85546875" style="191" customWidth="1"/>
    <col min="6" max="6" width="11.85546875" style="191" customWidth="1"/>
    <col min="7" max="8" width="16.42578125" style="240" customWidth="1"/>
    <col min="9" max="9" width="17.85546875" style="240" customWidth="1"/>
    <col min="10" max="10" width="15.85546875" style="240" customWidth="1"/>
    <col min="11" max="16384" width="9.140625" style="240"/>
  </cols>
  <sheetData>
    <row r="1" spans="1:11" ht="60" customHeight="1" x14ac:dyDescent="0.25">
      <c r="A1" s="183"/>
      <c r="B1" s="184" t="s">
        <v>1289</v>
      </c>
      <c r="C1" s="186" t="s">
        <v>1290</v>
      </c>
      <c r="D1" s="186" t="s">
        <v>1233</v>
      </c>
      <c r="E1" s="186" t="s">
        <v>1231</v>
      </c>
      <c r="F1" s="186" t="s">
        <v>1292</v>
      </c>
      <c r="G1" s="193" t="s">
        <v>1300</v>
      </c>
      <c r="H1" s="193" t="s">
        <v>1299</v>
      </c>
      <c r="I1" s="193" t="s">
        <v>1301</v>
      </c>
      <c r="J1" s="192"/>
    </row>
    <row r="2" spans="1:11" x14ac:dyDescent="0.25">
      <c r="A2" s="132" t="s">
        <v>371</v>
      </c>
      <c r="B2" s="185" t="str">
        <f>A2&amp;" School District"</f>
        <v>Adams-Friendship Area School District</v>
      </c>
      <c r="C2" s="135">
        <v>0.85</v>
      </c>
      <c r="D2" s="187">
        <f>1-C2</f>
        <v>0.15000000000000002</v>
      </c>
      <c r="E2" s="188">
        <v>43450</v>
      </c>
      <c r="F2" s="150">
        <v>173400</v>
      </c>
      <c r="G2" s="151">
        <f>MIN(E2,F2)</f>
        <v>43450</v>
      </c>
      <c r="H2" s="151">
        <f>G2/D2</f>
        <v>289666.66666666663</v>
      </c>
      <c r="I2" s="152">
        <f>E2-G2</f>
        <v>0</v>
      </c>
      <c r="J2" s="241"/>
      <c r="K2" s="241"/>
    </row>
    <row r="3" spans="1:11" x14ac:dyDescent="0.25">
      <c r="A3" s="137" t="s">
        <v>372</v>
      </c>
      <c r="B3" s="240" t="str">
        <f t="shared" ref="B3:B66" si="0">A3&amp;" School District"</f>
        <v>Albany School District</v>
      </c>
      <c r="C3" s="140">
        <v>0.7</v>
      </c>
      <c r="D3" s="189">
        <f t="shared" ref="D3:D66" si="1">1-C3</f>
        <v>0.30000000000000004</v>
      </c>
      <c r="E3" s="190">
        <v>12630.3</v>
      </c>
      <c r="F3" s="155">
        <v>420</v>
      </c>
      <c r="G3" s="156">
        <f t="shared" ref="G3:G66" si="2">MIN(E3,F3)</f>
        <v>420</v>
      </c>
      <c r="H3" s="156">
        <f t="shared" ref="H3:H66" si="3">G3/D3</f>
        <v>1399.9999999999998</v>
      </c>
      <c r="I3" s="157">
        <f t="shared" ref="I3:I66" si="4">E3-G3</f>
        <v>12210.3</v>
      </c>
    </row>
    <row r="4" spans="1:11" x14ac:dyDescent="0.25">
      <c r="A4" s="132" t="s">
        <v>373</v>
      </c>
      <c r="B4" s="185" t="str">
        <f t="shared" si="0"/>
        <v>Algoma School District</v>
      </c>
      <c r="C4" s="135">
        <v>0.7</v>
      </c>
      <c r="D4" s="187">
        <f t="shared" si="1"/>
        <v>0.30000000000000004</v>
      </c>
      <c r="E4" s="188">
        <v>0</v>
      </c>
      <c r="F4" s="150">
        <v>19600</v>
      </c>
      <c r="G4" s="151">
        <f t="shared" si="2"/>
        <v>0</v>
      </c>
      <c r="H4" s="151">
        <f t="shared" si="3"/>
        <v>0</v>
      </c>
      <c r="I4" s="152">
        <f t="shared" si="4"/>
        <v>0</v>
      </c>
    </row>
    <row r="5" spans="1:11" x14ac:dyDescent="0.25">
      <c r="A5" s="137" t="s">
        <v>374</v>
      </c>
      <c r="B5" s="240" t="str">
        <f t="shared" si="0"/>
        <v>Alma School District</v>
      </c>
      <c r="C5" s="140">
        <v>0.6</v>
      </c>
      <c r="D5" s="189">
        <f t="shared" si="1"/>
        <v>0.4</v>
      </c>
      <c r="E5" s="190">
        <v>17704.400000000001</v>
      </c>
      <c r="F5" s="155">
        <v>14400</v>
      </c>
      <c r="G5" s="156">
        <f t="shared" si="2"/>
        <v>14400</v>
      </c>
      <c r="H5" s="156">
        <f t="shared" si="3"/>
        <v>36000</v>
      </c>
      <c r="I5" s="157">
        <f t="shared" si="4"/>
        <v>3304.4000000000015</v>
      </c>
    </row>
    <row r="6" spans="1:11" x14ac:dyDescent="0.25">
      <c r="A6" s="132" t="s">
        <v>375</v>
      </c>
      <c r="B6" s="185" t="str">
        <f t="shared" si="0"/>
        <v>Alma Center School District</v>
      </c>
      <c r="C6" s="135">
        <v>0.8</v>
      </c>
      <c r="D6" s="187">
        <f t="shared" si="1"/>
        <v>0.19999999999999996</v>
      </c>
      <c r="E6" s="188">
        <v>13570.000000000004</v>
      </c>
      <c r="F6" s="150">
        <v>11200</v>
      </c>
      <c r="G6" s="151">
        <f t="shared" si="2"/>
        <v>11200</v>
      </c>
      <c r="H6" s="151">
        <f t="shared" si="3"/>
        <v>56000.000000000015</v>
      </c>
      <c r="I6" s="152">
        <f t="shared" si="4"/>
        <v>2370.0000000000036</v>
      </c>
    </row>
    <row r="7" spans="1:11" x14ac:dyDescent="0.25">
      <c r="A7" s="137" t="s">
        <v>376</v>
      </c>
      <c r="B7" s="240" t="str">
        <f t="shared" si="0"/>
        <v>Almond-Bancroft School District</v>
      </c>
      <c r="C7" s="140">
        <v>0.7</v>
      </c>
      <c r="D7" s="189">
        <f t="shared" si="1"/>
        <v>0.30000000000000004</v>
      </c>
      <c r="E7" s="190">
        <v>30000</v>
      </c>
      <c r="F7" s="155">
        <v>490</v>
      </c>
      <c r="G7" s="156">
        <f t="shared" si="2"/>
        <v>490</v>
      </c>
      <c r="H7" s="156">
        <f t="shared" si="3"/>
        <v>1633.333333333333</v>
      </c>
      <c r="I7" s="157">
        <f t="shared" si="4"/>
        <v>29510</v>
      </c>
    </row>
    <row r="8" spans="1:11" x14ac:dyDescent="0.25">
      <c r="A8" s="132" t="s">
        <v>377</v>
      </c>
      <c r="B8" s="185" t="str">
        <f t="shared" si="0"/>
        <v>Amery School District</v>
      </c>
      <c r="C8" s="135">
        <v>0.7</v>
      </c>
      <c r="D8" s="187">
        <f t="shared" si="1"/>
        <v>0.30000000000000004</v>
      </c>
      <c r="E8" s="188">
        <v>0</v>
      </c>
      <c r="F8" s="150">
        <v>7700</v>
      </c>
      <c r="G8" s="151">
        <f t="shared" si="2"/>
        <v>0</v>
      </c>
      <c r="H8" s="151">
        <f t="shared" si="3"/>
        <v>0</v>
      </c>
      <c r="I8" s="152">
        <f t="shared" si="4"/>
        <v>0</v>
      </c>
    </row>
    <row r="9" spans="1:11" x14ac:dyDescent="0.25">
      <c r="A9" s="137" t="s">
        <v>378</v>
      </c>
      <c r="B9" s="240" t="str">
        <f t="shared" si="0"/>
        <v>Antigo School District</v>
      </c>
      <c r="C9" s="140">
        <v>0.8</v>
      </c>
      <c r="D9" s="189">
        <f t="shared" si="1"/>
        <v>0.19999999999999996</v>
      </c>
      <c r="E9" s="190">
        <v>0</v>
      </c>
      <c r="F9" s="155">
        <v>24800</v>
      </c>
      <c r="G9" s="156">
        <f t="shared" si="2"/>
        <v>0</v>
      </c>
      <c r="H9" s="156">
        <f t="shared" si="3"/>
        <v>0</v>
      </c>
      <c r="I9" s="157">
        <f t="shared" si="4"/>
        <v>0</v>
      </c>
    </row>
    <row r="10" spans="1:11" x14ac:dyDescent="0.25">
      <c r="A10" s="132" t="s">
        <v>379</v>
      </c>
      <c r="B10" s="185" t="str">
        <f t="shared" si="0"/>
        <v>Arcadia School District</v>
      </c>
      <c r="C10" s="135">
        <v>0.8</v>
      </c>
      <c r="D10" s="187">
        <f t="shared" si="1"/>
        <v>0.19999999999999996</v>
      </c>
      <c r="E10" s="188">
        <v>17578.600000000006</v>
      </c>
      <c r="F10" s="150">
        <v>5600</v>
      </c>
      <c r="G10" s="151">
        <f t="shared" si="2"/>
        <v>5600</v>
      </c>
      <c r="H10" s="151">
        <f t="shared" si="3"/>
        <v>28000.000000000007</v>
      </c>
      <c r="I10" s="152">
        <f t="shared" si="4"/>
        <v>11978.600000000006</v>
      </c>
    </row>
    <row r="11" spans="1:11" x14ac:dyDescent="0.25">
      <c r="A11" s="137" t="s">
        <v>380</v>
      </c>
      <c r="B11" s="240" t="str">
        <f t="shared" si="0"/>
        <v>Argyle School District</v>
      </c>
      <c r="C11" s="140">
        <v>0.6</v>
      </c>
      <c r="D11" s="189">
        <f t="shared" si="1"/>
        <v>0.4</v>
      </c>
      <c r="E11" s="190">
        <v>0</v>
      </c>
      <c r="F11" s="155">
        <v>13800</v>
      </c>
      <c r="G11" s="156">
        <f t="shared" si="2"/>
        <v>0</v>
      </c>
      <c r="H11" s="156">
        <f t="shared" si="3"/>
        <v>0</v>
      </c>
      <c r="I11" s="157">
        <f t="shared" si="4"/>
        <v>0</v>
      </c>
    </row>
    <row r="12" spans="1:11" x14ac:dyDescent="0.25">
      <c r="A12" s="132" t="s">
        <v>381</v>
      </c>
      <c r="B12" s="185" t="str">
        <f t="shared" si="0"/>
        <v>Ashland School District</v>
      </c>
      <c r="C12" s="135">
        <v>0.8</v>
      </c>
      <c r="D12" s="187">
        <f t="shared" si="1"/>
        <v>0.19999999999999996</v>
      </c>
      <c r="E12" s="188">
        <v>24686.800000000003</v>
      </c>
      <c r="F12" s="150">
        <v>0</v>
      </c>
      <c r="G12" s="151">
        <f t="shared" si="2"/>
        <v>0</v>
      </c>
      <c r="H12" s="151">
        <f t="shared" si="3"/>
        <v>0</v>
      </c>
      <c r="I12" s="152">
        <f t="shared" si="4"/>
        <v>24686.800000000003</v>
      </c>
    </row>
    <row r="13" spans="1:11" x14ac:dyDescent="0.25">
      <c r="A13" s="137" t="s">
        <v>382</v>
      </c>
      <c r="B13" s="240" t="str">
        <f t="shared" si="0"/>
        <v>Athens School District</v>
      </c>
      <c r="C13" s="140">
        <v>0.6</v>
      </c>
      <c r="D13" s="189">
        <f t="shared" si="1"/>
        <v>0.4</v>
      </c>
      <c r="E13" s="190">
        <v>2452.7999999999993</v>
      </c>
      <c r="F13" s="155">
        <v>3000</v>
      </c>
      <c r="G13" s="156">
        <f t="shared" si="2"/>
        <v>2452.7999999999993</v>
      </c>
      <c r="H13" s="156">
        <f t="shared" si="3"/>
        <v>6131.9999999999982</v>
      </c>
      <c r="I13" s="157">
        <f t="shared" si="4"/>
        <v>0</v>
      </c>
    </row>
    <row r="14" spans="1:11" x14ac:dyDescent="0.25">
      <c r="A14" s="132" t="s">
        <v>383</v>
      </c>
      <c r="B14" s="185" t="str">
        <f t="shared" si="0"/>
        <v>Auburndale School District</v>
      </c>
      <c r="C14" s="135">
        <v>0.7</v>
      </c>
      <c r="D14" s="187">
        <f t="shared" si="1"/>
        <v>0.30000000000000004</v>
      </c>
      <c r="E14" s="188">
        <v>0</v>
      </c>
      <c r="F14" s="150">
        <v>13300</v>
      </c>
      <c r="G14" s="151">
        <f t="shared" si="2"/>
        <v>0</v>
      </c>
      <c r="H14" s="151">
        <f t="shared" si="3"/>
        <v>0</v>
      </c>
      <c r="I14" s="152">
        <f t="shared" si="4"/>
        <v>0</v>
      </c>
    </row>
    <row r="15" spans="1:11" x14ac:dyDescent="0.25">
      <c r="A15" s="137" t="s">
        <v>384</v>
      </c>
      <c r="B15" s="240" t="str">
        <f t="shared" si="0"/>
        <v>Augusta School District</v>
      </c>
      <c r="C15" s="140">
        <v>0.7</v>
      </c>
      <c r="D15" s="189">
        <f t="shared" si="1"/>
        <v>0.30000000000000004</v>
      </c>
      <c r="E15" s="190">
        <v>0</v>
      </c>
      <c r="F15" s="155">
        <v>7000</v>
      </c>
      <c r="G15" s="156">
        <f t="shared" si="2"/>
        <v>0</v>
      </c>
      <c r="H15" s="156">
        <f t="shared" si="3"/>
        <v>0</v>
      </c>
      <c r="I15" s="157">
        <f t="shared" si="4"/>
        <v>0</v>
      </c>
    </row>
    <row r="16" spans="1:11" x14ac:dyDescent="0.25">
      <c r="A16" s="132" t="s">
        <v>385</v>
      </c>
      <c r="B16" s="185" t="str">
        <f t="shared" si="0"/>
        <v>Baldwin-Woodville Area School District</v>
      </c>
      <c r="C16" s="135">
        <v>0.6</v>
      </c>
      <c r="D16" s="187">
        <f t="shared" si="1"/>
        <v>0.4</v>
      </c>
      <c r="E16" s="188">
        <v>0</v>
      </c>
      <c r="F16" s="150">
        <v>80400</v>
      </c>
      <c r="G16" s="151">
        <f t="shared" si="2"/>
        <v>0</v>
      </c>
      <c r="H16" s="151">
        <f t="shared" si="3"/>
        <v>0</v>
      </c>
      <c r="I16" s="152">
        <f t="shared" si="4"/>
        <v>0</v>
      </c>
    </row>
    <row r="17" spans="1:9" x14ac:dyDescent="0.25">
      <c r="A17" s="137" t="s">
        <v>386</v>
      </c>
      <c r="B17" s="240" t="str">
        <f t="shared" si="0"/>
        <v>Bangor School District</v>
      </c>
      <c r="C17" s="140">
        <v>0.7</v>
      </c>
      <c r="D17" s="189">
        <f t="shared" si="1"/>
        <v>0.30000000000000004</v>
      </c>
      <c r="E17" s="190">
        <v>1174.5999999999985</v>
      </c>
      <c r="F17" s="155">
        <v>14000</v>
      </c>
      <c r="G17" s="156">
        <f t="shared" si="2"/>
        <v>1174.5999999999985</v>
      </c>
      <c r="H17" s="156">
        <f t="shared" si="3"/>
        <v>3915.333333333328</v>
      </c>
      <c r="I17" s="157">
        <f t="shared" si="4"/>
        <v>0</v>
      </c>
    </row>
    <row r="18" spans="1:9" x14ac:dyDescent="0.25">
      <c r="A18" s="132" t="s">
        <v>387</v>
      </c>
      <c r="B18" s="185" t="str">
        <f t="shared" si="0"/>
        <v>Barneveld School District</v>
      </c>
      <c r="C18" s="135">
        <v>0.5</v>
      </c>
      <c r="D18" s="187">
        <f t="shared" si="1"/>
        <v>0.5</v>
      </c>
      <c r="E18" s="188">
        <v>0</v>
      </c>
      <c r="F18" s="150">
        <v>0</v>
      </c>
      <c r="G18" s="151">
        <f t="shared" si="2"/>
        <v>0</v>
      </c>
      <c r="H18" s="151">
        <f t="shared" si="3"/>
        <v>0</v>
      </c>
      <c r="I18" s="152">
        <f t="shared" si="4"/>
        <v>0</v>
      </c>
    </row>
    <row r="19" spans="1:9" x14ac:dyDescent="0.25">
      <c r="A19" s="137" t="s">
        <v>388</v>
      </c>
      <c r="B19" s="240" t="str">
        <f t="shared" si="0"/>
        <v>Barron Area School District</v>
      </c>
      <c r="C19" s="140">
        <v>0.8</v>
      </c>
      <c r="D19" s="189">
        <f t="shared" si="1"/>
        <v>0.19999999999999996</v>
      </c>
      <c r="E19" s="190">
        <v>27826.400000000005</v>
      </c>
      <c r="F19" s="155">
        <v>16800</v>
      </c>
      <c r="G19" s="156">
        <f t="shared" si="2"/>
        <v>16800</v>
      </c>
      <c r="H19" s="156">
        <f t="shared" si="3"/>
        <v>84000.000000000015</v>
      </c>
      <c r="I19" s="157">
        <f t="shared" si="4"/>
        <v>11026.400000000005</v>
      </c>
    </row>
    <row r="20" spans="1:9" x14ac:dyDescent="0.25">
      <c r="A20" s="132" t="s">
        <v>389</v>
      </c>
      <c r="B20" s="185" t="str">
        <f t="shared" si="0"/>
        <v>Bayfield School District</v>
      </c>
      <c r="C20" s="135">
        <v>0.85</v>
      </c>
      <c r="D20" s="187">
        <f t="shared" si="1"/>
        <v>0.15000000000000002</v>
      </c>
      <c r="E20" s="188">
        <v>30000</v>
      </c>
      <c r="F20" s="150">
        <v>45900</v>
      </c>
      <c r="G20" s="151">
        <f t="shared" si="2"/>
        <v>30000</v>
      </c>
      <c r="H20" s="151">
        <f t="shared" si="3"/>
        <v>199999.99999999997</v>
      </c>
      <c r="I20" s="152">
        <f t="shared" si="4"/>
        <v>0</v>
      </c>
    </row>
    <row r="21" spans="1:9" x14ac:dyDescent="0.25">
      <c r="A21" s="137" t="s">
        <v>390</v>
      </c>
      <c r="B21" s="240" t="str">
        <f t="shared" si="0"/>
        <v>Beecher-Dunbar-Pembine School District</v>
      </c>
      <c r="C21" s="140">
        <v>0.8</v>
      </c>
      <c r="D21" s="189">
        <f t="shared" si="1"/>
        <v>0.19999999999999996</v>
      </c>
      <c r="E21" s="190">
        <v>166.00000000000364</v>
      </c>
      <c r="F21" s="155">
        <v>2720</v>
      </c>
      <c r="G21" s="156">
        <f t="shared" si="2"/>
        <v>166.00000000000364</v>
      </c>
      <c r="H21" s="156">
        <f t="shared" si="3"/>
        <v>830.00000000001842</v>
      </c>
      <c r="I21" s="157">
        <f t="shared" si="4"/>
        <v>0</v>
      </c>
    </row>
    <row r="22" spans="1:9" x14ac:dyDescent="0.25">
      <c r="A22" s="132" t="s">
        <v>391</v>
      </c>
      <c r="B22" s="185" t="str">
        <f t="shared" si="0"/>
        <v>Belleville School District</v>
      </c>
      <c r="C22" s="135">
        <v>0.6</v>
      </c>
      <c r="D22" s="187">
        <f t="shared" si="1"/>
        <v>0.4</v>
      </c>
      <c r="E22" s="188">
        <v>6480</v>
      </c>
      <c r="F22" s="150">
        <v>74400</v>
      </c>
      <c r="G22" s="151">
        <f t="shared" si="2"/>
        <v>6480</v>
      </c>
      <c r="H22" s="151">
        <f t="shared" si="3"/>
        <v>16200</v>
      </c>
      <c r="I22" s="152">
        <f t="shared" si="4"/>
        <v>0</v>
      </c>
    </row>
    <row r="23" spans="1:9" x14ac:dyDescent="0.25">
      <c r="A23" s="137" t="s">
        <v>392</v>
      </c>
      <c r="B23" s="240" t="str">
        <f t="shared" si="0"/>
        <v>Belmont Community School District</v>
      </c>
      <c r="C23" s="140">
        <v>0.6</v>
      </c>
      <c r="D23" s="189">
        <f t="shared" si="1"/>
        <v>0.4</v>
      </c>
      <c r="E23" s="190">
        <v>25120.799999999999</v>
      </c>
      <c r="F23" s="155">
        <v>2640</v>
      </c>
      <c r="G23" s="156">
        <f t="shared" si="2"/>
        <v>2640</v>
      </c>
      <c r="H23" s="156">
        <f t="shared" si="3"/>
        <v>6600</v>
      </c>
      <c r="I23" s="157">
        <f t="shared" si="4"/>
        <v>22480.799999999999</v>
      </c>
    </row>
    <row r="24" spans="1:9" x14ac:dyDescent="0.25">
      <c r="A24" s="132" t="s">
        <v>393</v>
      </c>
      <c r="B24" s="185" t="str">
        <f t="shared" si="0"/>
        <v>Benton School District</v>
      </c>
      <c r="C24" s="135">
        <v>0.6</v>
      </c>
      <c r="D24" s="187">
        <f t="shared" si="1"/>
        <v>0.4</v>
      </c>
      <c r="E24" s="188">
        <v>24419.200000000001</v>
      </c>
      <c r="F24" s="150">
        <v>7800</v>
      </c>
      <c r="G24" s="151">
        <f t="shared" si="2"/>
        <v>7800</v>
      </c>
      <c r="H24" s="151">
        <f t="shared" si="3"/>
        <v>19500</v>
      </c>
      <c r="I24" s="152">
        <f t="shared" si="4"/>
        <v>16619.2</v>
      </c>
    </row>
    <row r="25" spans="1:9" x14ac:dyDescent="0.25">
      <c r="A25" s="137" t="s">
        <v>394</v>
      </c>
      <c r="B25" s="240" t="str">
        <f t="shared" si="0"/>
        <v>Berlin Area School District</v>
      </c>
      <c r="C25" s="140">
        <v>0.7</v>
      </c>
      <c r="D25" s="189">
        <f t="shared" si="1"/>
        <v>0.30000000000000004</v>
      </c>
      <c r="E25" s="190">
        <v>41223</v>
      </c>
      <c r="F25" s="155">
        <v>69300</v>
      </c>
      <c r="G25" s="156">
        <f t="shared" si="2"/>
        <v>41223</v>
      </c>
      <c r="H25" s="156">
        <f t="shared" si="3"/>
        <v>137409.99999999997</v>
      </c>
      <c r="I25" s="157">
        <f t="shared" si="4"/>
        <v>0</v>
      </c>
    </row>
    <row r="26" spans="1:9" x14ac:dyDescent="0.25">
      <c r="A26" s="132" t="s">
        <v>395</v>
      </c>
      <c r="B26" s="185" t="str">
        <f t="shared" si="0"/>
        <v>Big Foot UHS School District</v>
      </c>
      <c r="C26" s="135">
        <v>0.7</v>
      </c>
      <c r="D26" s="187">
        <f t="shared" si="1"/>
        <v>0.30000000000000004</v>
      </c>
      <c r="E26" s="188">
        <v>6138.8999999999978</v>
      </c>
      <c r="F26" s="150">
        <v>16800</v>
      </c>
      <c r="G26" s="151">
        <f t="shared" si="2"/>
        <v>6138.8999999999978</v>
      </c>
      <c r="H26" s="151">
        <f t="shared" si="3"/>
        <v>20462.999999999989</v>
      </c>
      <c r="I26" s="152">
        <f t="shared" si="4"/>
        <v>0</v>
      </c>
    </row>
    <row r="27" spans="1:9" x14ac:dyDescent="0.25">
      <c r="A27" s="137" t="s">
        <v>396</v>
      </c>
      <c r="B27" s="240" t="str">
        <f t="shared" si="0"/>
        <v>Birchwood School District</v>
      </c>
      <c r="C27" s="140">
        <v>0.8</v>
      </c>
      <c r="D27" s="189">
        <f t="shared" si="1"/>
        <v>0.19999999999999996</v>
      </c>
      <c r="E27" s="190">
        <v>0</v>
      </c>
      <c r="F27" s="155">
        <v>12800</v>
      </c>
      <c r="G27" s="156">
        <f t="shared" si="2"/>
        <v>0</v>
      </c>
      <c r="H27" s="156">
        <f t="shared" si="3"/>
        <v>0</v>
      </c>
      <c r="I27" s="157">
        <f t="shared" si="4"/>
        <v>0</v>
      </c>
    </row>
    <row r="28" spans="1:9" x14ac:dyDescent="0.25">
      <c r="A28" s="132" t="s">
        <v>397</v>
      </c>
      <c r="B28" s="185" t="str">
        <f t="shared" si="0"/>
        <v>Black Hawk School District</v>
      </c>
      <c r="C28" s="135">
        <v>0.7</v>
      </c>
      <c r="D28" s="187">
        <f t="shared" si="1"/>
        <v>0.30000000000000004</v>
      </c>
      <c r="E28" s="188">
        <v>11992.199999999997</v>
      </c>
      <c r="F28" s="150">
        <v>0</v>
      </c>
      <c r="G28" s="151">
        <f t="shared" si="2"/>
        <v>0</v>
      </c>
      <c r="H28" s="151">
        <f t="shared" si="3"/>
        <v>0</v>
      </c>
      <c r="I28" s="152">
        <f t="shared" si="4"/>
        <v>11992.199999999997</v>
      </c>
    </row>
    <row r="29" spans="1:9" x14ac:dyDescent="0.25">
      <c r="A29" s="137" t="s">
        <v>398</v>
      </c>
      <c r="B29" s="240" t="str">
        <f t="shared" si="0"/>
        <v>Black River Falls School District</v>
      </c>
      <c r="C29" s="140">
        <v>0.7</v>
      </c>
      <c r="D29" s="189">
        <f t="shared" si="1"/>
        <v>0.30000000000000004</v>
      </c>
      <c r="E29" s="190">
        <v>2727.2999999999956</v>
      </c>
      <c r="F29" s="155">
        <v>45500</v>
      </c>
      <c r="G29" s="156">
        <f t="shared" si="2"/>
        <v>2727.2999999999956</v>
      </c>
      <c r="H29" s="156">
        <f t="shared" si="3"/>
        <v>9090.9999999999836</v>
      </c>
      <c r="I29" s="157">
        <f t="shared" si="4"/>
        <v>0</v>
      </c>
    </row>
    <row r="30" spans="1:9" x14ac:dyDescent="0.25">
      <c r="A30" s="132" t="s">
        <v>399</v>
      </c>
      <c r="B30" s="185" t="str">
        <f t="shared" si="0"/>
        <v>Blair-Taylor School District</v>
      </c>
      <c r="C30" s="135">
        <v>0.7</v>
      </c>
      <c r="D30" s="187">
        <f t="shared" si="1"/>
        <v>0.30000000000000004</v>
      </c>
      <c r="E30" s="188">
        <v>6415.8999999999978</v>
      </c>
      <c r="F30" s="150">
        <v>22400</v>
      </c>
      <c r="G30" s="151">
        <f t="shared" si="2"/>
        <v>6415.8999999999978</v>
      </c>
      <c r="H30" s="151">
        <f t="shared" si="3"/>
        <v>21386.333333333321</v>
      </c>
      <c r="I30" s="152">
        <f t="shared" si="4"/>
        <v>0</v>
      </c>
    </row>
    <row r="31" spans="1:9" x14ac:dyDescent="0.25">
      <c r="A31" s="137" t="s">
        <v>400</v>
      </c>
      <c r="B31" s="240" t="str">
        <f t="shared" si="0"/>
        <v>Bloomer School District</v>
      </c>
      <c r="C31" s="140">
        <v>0.6</v>
      </c>
      <c r="D31" s="189">
        <f t="shared" si="1"/>
        <v>0.4</v>
      </c>
      <c r="E31" s="190">
        <v>760.39999999999418</v>
      </c>
      <c r="F31" s="155">
        <v>0</v>
      </c>
      <c r="G31" s="156">
        <f t="shared" si="2"/>
        <v>0</v>
      </c>
      <c r="H31" s="156">
        <f t="shared" si="3"/>
        <v>0</v>
      </c>
      <c r="I31" s="157">
        <f t="shared" si="4"/>
        <v>760.39999999999418</v>
      </c>
    </row>
    <row r="32" spans="1:9" x14ac:dyDescent="0.25">
      <c r="A32" s="132" t="s">
        <v>401</v>
      </c>
      <c r="B32" s="185" t="str">
        <f t="shared" si="0"/>
        <v>Bonduel School District</v>
      </c>
      <c r="C32" s="135">
        <v>0.6</v>
      </c>
      <c r="D32" s="187">
        <f t="shared" si="1"/>
        <v>0.4</v>
      </c>
      <c r="E32" s="188">
        <v>0</v>
      </c>
      <c r="F32" s="150">
        <v>0</v>
      </c>
      <c r="G32" s="151">
        <f t="shared" si="2"/>
        <v>0</v>
      </c>
      <c r="H32" s="151">
        <f t="shared" si="3"/>
        <v>0</v>
      </c>
      <c r="I32" s="152">
        <f t="shared" si="4"/>
        <v>0</v>
      </c>
    </row>
    <row r="33" spans="1:9" x14ac:dyDescent="0.25">
      <c r="A33" s="137" t="s">
        <v>402</v>
      </c>
      <c r="B33" s="240" t="str">
        <f t="shared" si="0"/>
        <v>Boscobel School District</v>
      </c>
      <c r="C33" s="140">
        <v>0.8</v>
      </c>
      <c r="D33" s="189">
        <f t="shared" si="1"/>
        <v>0.19999999999999996</v>
      </c>
      <c r="E33" s="190">
        <v>710</v>
      </c>
      <c r="F33" s="155">
        <v>8800</v>
      </c>
      <c r="G33" s="156">
        <f t="shared" si="2"/>
        <v>710</v>
      </c>
      <c r="H33" s="156">
        <f t="shared" si="3"/>
        <v>3550.0000000000009</v>
      </c>
      <c r="I33" s="157">
        <f t="shared" si="4"/>
        <v>0</v>
      </c>
    </row>
    <row r="34" spans="1:9" x14ac:dyDescent="0.25">
      <c r="A34" s="132" t="s">
        <v>403</v>
      </c>
      <c r="B34" s="185" t="str">
        <f t="shared" si="0"/>
        <v>Bowler School District</v>
      </c>
      <c r="C34" s="135">
        <v>0.7</v>
      </c>
      <c r="D34" s="187">
        <f t="shared" si="1"/>
        <v>0.30000000000000004</v>
      </c>
      <c r="E34" s="188">
        <v>0</v>
      </c>
      <c r="F34" s="150">
        <v>420</v>
      </c>
      <c r="G34" s="151">
        <f t="shared" si="2"/>
        <v>0</v>
      </c>
      <c r="H34" s="151">
        <f t="shared" si="3"/>
        <v>0</v>
      </c>
      <c r="I34" s="152">
        <f t="shared" si="4"/>
        <v>0</v>
      </c>
    </row>
    <row r="35" spans="1:9" x14ac:dyDescent="0.25">
      <c r="A35" s="137" t="s">
        <v>404</v>
      </c>
      <c r="B35" s="240" t="str">
        <f t="shared" si="0"/>
        <v>Boyceville Community School District</v>
      </c>
      <c r="C35" s="140">
        <v>0.7</v>
      </c>
      <c r="D35" s="189">
        <f t="shared" si="1"/>
        <v>0.30000000000000004</v>
      </c>
      <c r="E35" s="190">
        <v>16812</v>
      </c>
      <c r="F35" s="155">
        <v>3220</v>
      </c>
      <c r="G35" s="156">
        <f t="shared" si="2"/>
        <v>3220</v>
      </c>
      <c r="H35" s="156">
        <f t="shared" si="3"/>
        <v>10733.333333333332</v>
      </c>
      <c r="I35" s="157">
        <f t="shared" si="4"/>
        <v>13592</v>
      </c>
    </row>
    <row r="36" spans="1:9" x14ac:dyDescent="0.25">
      <c r="A36" s="132" t="s">
        <v>405</v>
      </c>
      <c r="B36" s="185" t="str">
        <f t="shared" si="0"/>
        <v>Brighton #1 School District</v>
      </c>
      <c r="C36" s="135">
        <v>0.6</v>
      </c>
      <c r="D36" s="187">
        <f t="shared" si="1"/>
        <v>0.4</v>
      </c>
      <c r="E36" s="188">
        <v>30000</v>
      </c>
      <c r="F36" s="150">
        <v>6600</v>
      </c>
      <c r="G36" s="151">
        <f t="shared" si="2"/>
        <v>6600</v>
      </c>
      <c r="H36" s="151">
        <f t="shared" si="3"/>
        <v>16500</v>
      </c>
      <c r="I36" s="152">
        <f t="shared" si="4"/>
        <v>23400</v>
      </c>
    </row>
    <row r="37" spans="1:9" x14ac:dyDescent="0.25">
      <c r="A37" s="137" t="s">
        <v>406</v>
      </c>
      <c r="B37" s="240" t="str">
        <f t="shared" si="0"/>
        <v>Brillion School District</v>
      </c>
      <c r="C37" s="140">
        <v>0.6</v>
      </c>
      <c r="D37" s="189">
        <f t="shared" si="1"/>
        <v>0.4</v>
      </c>
      <c r="E37" s="190">
        <v>3766</v>
      </c>
      <c r="F37" s="155">
        <v>57600</v>
      </c>
      <c r="G37" s="156">
        <f t="shared" si="2"/>
        <v>3766</v>
      </c>
      <c r="H37" s="156">
        <f t="shared" si="3"/>
        <v>9415</v>
      </c>
      <c r="I37" s="157">
        <f t="shared" si="4"/>
        <v>0</v>
      </c>
    </row>
    <row r="38" spans="1:9" x14ac:dyDescent="0.25">
      <c r="A38" s="132" t="s">
        <v>407</v>
      </c>
      <c r="B38" s="185" t="str">
        <f t="shared" si="0"/>
        <v>Brodhead School District</v>
      </c>
      <c r="C38" s="135">
        <v>0.7</v>
      </c>
      <c r="D38" s="187">
        <f t="shared" si="1"/>
        <v>0.30000000000000004</v>
      </c>
      <c r="E38" s="188">
        <v>422.69999999999709</v>
      </c>
      <c r="F38" s="150">
        <v>7000</v>
      </c>
      <c r="G38" s="151">
        <f t="shared" si="2"/>
        <v>422.69999999999709</v>
      </c>
      <c r="H38" s="151">
        <f t="shared" si="3"/>
        <v>1408.99999999999</v>
      </c>
      <c r="I38" s="152">
        <f t="shared" si="4"/>
        <v>0</v>
      </c>
    </row>
    <row r="39" spans="1:9" x14ac:dyDescent="0.25">
      <c r="A39" s="137" t="s">
        <v>408</v>
      </c>
      <c r="B39" s="240" t="str">
        <f t="shared" si="0"/>
        <v>Bruce School District</v>
      </c>
      <c r="C39" s="140">
        <v>0.85</v>
      </c>
      <c r="D39" s="189">
        <f t="shared" si="1"/>
        <v>0.15000000000000002</v>
      </c>
      <c r="E39" s="190">
        <v>250</v>
      </c>
      <c r="F39" s="155">
        <v>1190</v>
      </c>
      <c r="G39" s="156">
        <f t="shared" si="2"/>
        <v>250</v>
      </c>
      <c r="H39" s="156">
        <f t="shared" si="3"/>
        <v>1666.6666666666665</v>
      </c>
      <c r="I39" s="157">
        <f t="shared" si="4"/>
        <v>0</v>
      </c>
    </row>
    <row r="40" spans="1:9" x14ac:dyDescent="0.25">
      <c r="A40" s="132" t="s">
        <v>409</v>
      </c>
      <c r="B40" s="185" t="str">
        <f t="shared" si="0"/>
        <v>Butternut School District</v>
      </c>
      <c r="C40" s="135">
        <v>0.8</v>
      </c>
      <c r="D40" s="187">
        <f t="shared" si="1"/>
        <v>0.19999999999999996</v>
      </c>
      <c r="E40" s="188">
        <v>493.80000000000291</v>
      </c>
      <c r="F40" s="150">
        <v>8000</v>
      </c>
      <c r="G40" s="151">
        <f t="shared" si="2"/>
        <v>493.80000000000291</v>
      </c>
      <c r="H40" s="151">
        <f t="shared" si="3"/>
        <v>2469.000000000015</v>
      </c>
      <c r="I40" s="152">
        <f t="shared" si="4"/>
        <v>0</v>
      </c>
    </row>
    <row r="41" spans="1:9" x14ac:dyDescent="0.25">
      <c r="A41" s="137" t="s">
        <v>410</v>
      </c>
      <c r="B41" s="240" t="str">
        <f t="shared" si="0"/>
        <v>Cadott Community School District</v>
      </c>
      <c r="C41" s="140">
        <v>0.7</v>
      </c>
      <c r="D41" s="189">
        <f t="shared" si="1"/>
        <v>0.30000000000000004</v>
      </c>
      <c r="E41" s="190">
        <v>600</v>
      </c>
      <c r="F41" s="155">
        <v>0</v>
      </c>
      <c r="G41" s="156">
        <f t="shared" si="2"/>
        <v>0</v>
      </c>
      <c r="H41" s="156">
        <f t="shared" si="3"/>
        <v>0</v>
      </c>
      <c r="I41" s="157">
        <f t="shared" si="4"/>
        <v>600</v>
      </c>
    </row>
    <row r="42" spans="1:9" x14ac:dyDescent="0.25">
      <c r="A42" s="132" t="s">
        <v>411</v>
      </c>
      <c r="B42" s="185" t="str">
        <f t="shared" si="0"/>
        <v>Cambria-Friesland School District</v>
      </c>
      <c r="C42" s="135">
        <v>0.7</v>
      </c>
      <c r="D42" s="187">
        <f t="shared" si="1"/>
        <v>0.30000000000000004</v>
      </c>
      <c r="E42" s="188">
        <v>0</v>
      </c>
      <c r="F42" s="150">
        <v>10500</v>
      </c>
      <c r="G42" s="151">
        <f t="shared" si="2"/>
        <v>0</v>
      </c>
      <c r="H42" s="151">
        <f t="shared" si="3"/>
        <v>0</v>
      </c>
      <c r="I42" s="152">
        <f t="shared" si="4"/>
        <v>0</v>
      </c>
    </row>
    <row r="43" spans="1:9" x14ac:dyDescent="0.25">
      <c r="A43" s="137" t="s">
        <v>412</v>
      </c>
      <c r="B43" s="240" t="str">
        <f t="shared" si="0"/>
        <v>Cambridge School District</v>
      </c>
      <c r="C43" s="140">
        <v>0.6</v>
      </c>
      <c r="D43" s="189">
        <f t="shared" si="1"/>
        <v>0.4</v>
      </c>
      <c r="E43" s="190">
        <v>800</v>
      </c>
      <c r="F43" s="155">
        <v>60600</v>
      </c>
      <c r="G43" s="156">
        <f t="shared" si="2"/>
        <v>800</v>
      </c>
      <c r="H43" s="156">
        <f t="shared" si="3"/>
        <v>2000</v>
      </c>
      <c r="I43" s="157">
        <f t="shared" si="4"/>
        <v>0</v>
      </c>
    </row>
    <row r="44" spans="1:9" x14ac:dyDescent="0.25">
      <c r="A44" s="132" t="s">
        <v>413</v>
      </c>
      <c r="B44" s="185" t="str">
        <f t="shared" si="0"/>
        <v>Cameron School District</v>
      </c>
      <c r="C44" s="135">
        <v>0.6</v>
      </c>
      <c r="D44" s="187">
        <f t="shared" si="1"/>
        <v>0.4</v>
      </c>
      <c r="E44" s="188">
        <v>20940</v>
      </c>
      <c r="F44" s="150">
        <v>0</v>
      </c>
      <c r="G44" s="151">
        <f t="shared" si="2"/>
        <v>0</v>
      </c>
      <c r="H44" s="151">
        <f t="shared" si="3"/>
        <v>0</v>
      </c>
      <c r="I44" s="152">
        <f t="shared" si="4"/>
        <v>20940</v>
      </c>
    </row>
    <row r="45" spans="1:9" x14ac:dyDescent="0.25">
      <c r="A45" s="137" t="s">
        <v>414</v>
      </c>
      <c r="B45" s="240" t="str">
        <f t="shared" si="0"/>
        <v>Campbellsport School District</v>
      </c>
      <c r="C45" s="140">
        <v>0.6</v>
      </c>
      <c r="D45" s="189">
        <f t="shared" si="1"/>
        <v>0.4</v>
      </c>
      <c r="E45" s="190">
        <v>32016.799999999999</v>
      </c>
      <c r="F45" s="155">
        <v>15000</v>
      </c>
      <c r="G45" s="156">
        <f t="shared" si="2"/>
        <v>15000</v>
      </c>
      <c r="H45" s="156">
        <f t="shared" si="3"/>
        <v>37500</v>
      </c>
      <c r="I45" s="157">
        <f t="shared" si="4"/>
        <v>17016.8</v>
      </c>
    </row>
    <row r="46" spans="1:9" x14ac:dyDescent="0.25">
      <c r="A46" s="132" t="s">
        <v>415</v>
      </c>
      <c r="B46" s="185" t="str">
        <f t="shared" si="0"/>
        <v>Cashton School District</v>
      </c>
      <c r="C46" s="135">
        <v>0.7</v>
      </c>
      <c r="D46" s="187">
        <f t="shared" si="1"/>
        <v>0.30000000000000004</v>
      </c>
      <c r="E46" s="188">
        <v>2038.1999999999971</v>
      </c>
      <c r="F46" s="150">
        <v>350</v>
      </c>
      <c r="G46" s="151">
        <f t="shared" si="2"/>
        <v>350</v>
      </c>
      <c r="H46" s="151">
        <f t="shared" si="3"/>
        <v>1166.6666666666665</v>
      </c>
      <c r="I46" s="152">
        <f t="shared" si="4"/>
        <v>1688.1999999999971</v>
      </c>
    </row>
    <row r="47" spans="1:9" x14ac:dyDescent="0.25">
      <c r="A47" s="137" t="s">
        <v>416</v>
      </c>
      <c r="B47" s="240" t="str">
        <f t="shared" si="0"/>
        <v>Cassville School District</v>
      </c>
      <c r="C47" s="140">
        <v>0.7</v>
      </c>
      <c r="D47" s="189">
        <f t="shared" si="1"/>
        <v>0.30000000000000004</v>
      </c>
      <c r="E47" s="190">
        <v>9.9999999998544808E-2</v>
      </c>
      <c r="F47" s="155">
        <v>840</v>
      </c>
      <c r="G47" s="156">
        <f t="shared" si="2"/>
        <v>9.9999999998544808E-2</v>
      </c>
      <c r="H47" s="156">
        <f t="shared" si="3"/>
        <v>0.33333333332848264</v>
      </c>
      <c r="I47" s="157">
        <f t="shared" si="4"/>
        <v>0</v>
      </c>
    </row>
    <row r="48" spans="1:9" x14ac:dyDescent="0.25">
      <c r="A48" s="132" t="s">
        <v>417</v>
      </c>
      <c r="B48" s="185" t="str">
        <f t="shared" si="0"/>
        <v>Central/Westosha UHS School District</v>
      </c>
      <c r="C48" s="135">
        <v>0.6</v>
      </c>
      <c r="D48" s="187">
        <f t="shared" si="1"/>
        <v>0.4</v>
      </c>
      <c r="E48" s="188">
        <v>0</v>
      </c>
      <c r="F48" s="150">
        <v>3000</v>
      </c>
      <c r="G48" s="151">
        <f t="shared" si="2"/>
        <v>0</v>
      </c>
      <c r="H48" s="151">
        <f t="shared" si="3"/>
        <v>0</v>
      </c>
      <c r="I48" s="152">
        <f t="shared" si="4"/>
        <v>0</v>
      </c>
    </row>
    <row r="49" spans="1:9" x14ac:dyDescent="0.25">
      <c r="A49" s="137" t="s">
        <v>418</v>
      </c>
      <c r="B49" s="240" t="str">
        <f t="shared" si="0"/>
        <v>Chequamegon School District</v>
      </c>
      <c r="C49" s="140">
        <v>0.8</v>
      </c>
      <c r="D49" s="189">
        <f t="shared" si="1"/>
        <v>0.19999999999999996</v>
      </c>
      <c r="E49" s="190">
        <v>3840.0000000000036</v>
      </c>
      <c r="F49" s="155">
        <v>2400</v>
      </c>
      <c r="G49" s="156">
        <f t="shared" si="2"/>
        <v>2400</v>
      </c>
      <c r="H49" s="156">
        <f t="shared" si="3"/>
        <v>12000.000000000002</v>
      </c>
      <c r="I49" s="157">
        <f t="shared" si="4"/>
        <v>1440.0000000000036</v>
      </c>
    </row>
    <row r="50" spans="1:9" x14ac:dyDescent="0.25">
      <c r="A50" s="132" t="s">
        <v>419</v>
      </c>
      <c r="B50" s="185" t="str">
        <f t="shared" si="0"/>
        <v>Chetek-Weyerhaeuser School District</v>
      </c>
      <c r="C50" s="135">
        <v>0.7</v>
      </c>
      <c r="D50" s="187">
        <f t="shared" si="1"/>
        <v>0.30000000000000004</v>
      </c>
      <c r="E50" s="188">
        <v>0</v>
      </c>
      <c r="F50" s="150">
        <v>6300</v>
      </c>
      <c r="G50" s="151">
        <f t="shared" si="2"/>
        <v>0</v>
      </c>
      <c r="H50" s="151">
        <f t="shared" si="3"/>
        <v>0</v>
      </c>
      <c r="I50" s="152">
        <f t="shared" si="4"/>
        <v>0</v>
      </c>
    </row>
    <row r="51" spans="1:9" x14ac:dyDescent="0.25">
      <c r="A51" s="137" t="s">
        <v>420</v>
      </c>
      <c r="B51" s="240" t="str">
        <f t="shared" si="0"/>
        <v>Chilton School District</v>
      </c>
      <c r="C51" s="140">
        <v>0.6</v>
      </c>
      <c r="D51" s="189">
        <f t="shared" si="1"/>
        <v>0.4</v>
      </c>
      <c r="E51" s="190">
        <v>16507.199999999997</v>
      </c>
      <c r="F51" s="155">
        <v>24600</v>
      </c>
      <c r="G51" s="156">
        <f t="shared" si="2"/>
        <v>16507.199999999997</v>
      </c>
      <c r="H51" s="156">
        <f t="shared" si="3"/>
        <v>41267.999999999993</v>
      </c>
      <c r="I51" s="157">
        <f t="shared" si="4"/>
        <v>0</v>
      </c>
    </row>
    <row r="52" spans="1:9" x14ac:dyDescent="0.25">
      <c r="A52" s="132" t="s">
        <v>421</v>
      </c>
      <c r="B52" s="185" t="str">
        <f t="shared" si="0"/>
        <v>Clayton School District</v>
      </c>
      <c r="C52" s="135">
        <v>0.8</v>
      </c>
      <c r="D52" s="187">
        <f t="shared" si="1"/>
        <v>0.19999999999999996</v>
      </c>
      <c r="E52" s="188">
        <v>22142.699999999997</v>
      </c>
      <c r="F52" s="150">
        <v>2480</v>
      </c>
      <c r="G52" s="151">
        <f t="shared" si="2"/>
        <v>2480</v>
      </c>
      <c r="H52" s="151">
        <f t="shared" si="3"/>
        <v>12400.000000000004</v>
      </c>
      <c r="I52" s="152">
        <f t="shared" si="4"/>
        <v>19662.699999999997</v>
      </c>
    </row>
    <row r="53" spans="1:9" x14ac:dyDescent="0.25">
      <c r="A53" s="137" t="s">
        <v>422</v>
      </c>
      <c r="B53" s="240" t="str">
        <f t="shared" si="0"/>
        <v>Clear Lake School District</v>
      </c>
      <c r="C53" s="140">
        <v>0.7</v>
      </c>
      <c r="D53" s="189">
        <f t="shared" si="1"/>
        <v>0.30000000000000004</v>
      </c>
      <c r="E53" s="190">
        <v>14600</v>
      </c>
      <c r="F53" s="155">
        <v>23800</v>
      </c>
      <c r="G53" s="156">
        <f t="shared" si="2"/>
        <v>14600</v>
      </c>
      <c r="H53" s="156">
        <f t="shared" si="3"/>
        <v>48666.666666666657</v>
      </c>
      <c r="I53" s="157">
        <f t="shared" si="4"/>
        <v>0</v>
      </c>
    </row>
    <row r="54" spans="1:9" x14ac:dyDescent="0.25">
      <c r="A54" s="132" t="s">
        <v>423</v>
      </c>
      <c r="B54" s="185" t="str">
        <f t="shared" si="0"/>
        <v>Clinton Community School District</v>
      </c>
      <c r="C54" s="135">
        <v>0.6</v>
      </c>
      <c r="D54" s="187">
        <f t="shared" si="1"/>
        <v>0.4</v>
      </c>
      <c r="E54" s="188">
        <v>42320</v>
      </c>
      <c r="F54" s="150">
        <v>91800</v>
      </c>
      <c r="G54" s="151">
        <f t="shared" si="2"/>
        <v>42320</v>
      </c>
      <c r="H54" s="151">
        <f t="shared" si="3"/>
        <v>105800</v>
      </c>
      <c r="I54" s="152">
        <f t="shared" si="4"/>
        <v>0</v>
      </c>
    </row>
    <row r="55" spans="1:9" x14ac:dyDescent="0.25">
      <c r="A55" s="137" t="s">
        <v>424</v>
      </c>
      <c r="B55" s="240" t="str">
        <f t="shared" si="0"/>
        <v>Clintonville School District</v>
      </c>
      <c r="C55" s="140">
        <v>0.8</v>
      </c>
      <c r="D55" s="189">
        <f t="shared" si="1"/>
        <v>0.19999999999999996</v>
      </c>
      <c r="E55" s="190">
        <v>38207.5</v>
      </c>
      <c r="F55" s="155">
        <v>54400</v>
      </c>
      <c r="G55" s="156">
        <f t="shared" si="2"/>
        <v>38207.5</v>
      </c>
      <c r="H55" s="156">
        <f t="shared" si="3"/>
        <v>191037.50000000003</v>
      </c>
      <c r="I55" s="157">
        <f t="shared" si="4"/>
        <v>0</v>
      </c>
    </row>
    <row r="56" spans="1:9" x14ac:dyDescent="0.25">
      <c r="A56" s="132" t="s">
        <v>425</v>
      </c>
      <c r="B56" s="185" t="str">
        <f t="shared" si="0"/>
        <v>Cochrane-Fountain City School District</v>
      </c>
      <c r="C56" s="135">
        <v>0.6</v>
      </c>
      <c r="D56" s="187">
        <f t="shared" si="1"/>
        <v>0.4</v>
      </c>
      <c r="E56" s="188">
        <v>23500</v>
      </c>
      <c r="F56" s="150">
        <v>1920</v>
      </c>
      <c r="G56" s="151">
        <f t="shared" si="2"/>
        <v>1920</v>
      </c>
      <c r="H56" s="151">
        <f t="shared" si="3"/>
        <v>4800</v>
      </c>
      <c r="I56" s="152">
        <f t="shared" si="4"/>
        <v>21580</v>
      </c>
    </row>
    <row r="57" spans="1:9" x14ac:dyDescent="0.25">
      <c r="A57" s="137" t="s">
        <v>426</v>
      </c>
      <c r="B57" s="240" t="str">
        <f t="shared" si="0"/>
        <v>Colby School District</v>
      </c>
      <c r="C57" s="140">
        <v>0.8</v>
      </c>
      <c r="D57" s="189">
        <f t="shared" si="1"/>
        <v>0.19999999999999996</v>
      </c>
      <c r="E57" s="190">
        <v>400</v>
      </c>
      <c r="F57" s="155">
        <v>17600</v>
      </c>
      <c r="G57" s="156">
        <f t="shared" si="2"/>
        <v>400</v>
      </c>
      <c r="H57" s="156">
        <f t="shared" si="3"/>
        <v>2000.0000000000005</v>
      </c>
      <c r="I57" s="157">
        <f t="shared" si="4"/>
        <v>0</v>
      </c>
    </row>
    <row r="58" spans="1:9" x14ac:dyDescent="0.25">
      <c r="A58" s="132" t="s">
        <v>427</v>
      </c>
      <c r="B58" s="185" t="str">
        <f t="shared" si="0"/>
        <v>Coleman School District</v>
      </c>
      <c r="C58" s="135">
        <v>0.6</v>
      </c>
      <c r="D58" s="187">
        <f t="shared" si="1"/>
        <v>0.4</v>
      </c>
      <c r="E58" s="188">
        <v>2460</v>
      </c>
      <c r="F58" s="150">
        <v>24000</v>
      </c>
      <c r="G58" s="151">
        <f t="shared" si="2"/>
        <v>2460</v>
      </c>
      <c r="H58" s="151">
        <f t="shared" si="3"/>
        <v>6150</v>
      </c>
      <c r="I58" s="152">
        <f t="shared" si="4"/>
        <v>0</v>
      </c>
    </row>
    <row r="59" spans="1:9" x14ac:dyDescent="0.25">
      <c r="A59" s="137" t="s">
        <v>428</v>
      </c>
      <c r="B59" s="240" t="str">
        <f t="shared" si="0"/>
        <v>Colfax School District</v>
      </c>
      <c r="C59" s="140">
        <v>0.7</v>
      </c>
      <c r="D59" s="189">
        <f t="shared" si="1"/>
        <v>0.30000000000000004</v>
      </c>
      <c r="E59" s="190">
        <v>440.29999999999563</v>
      </c>
      <c r="F59" s="155">
        <v>4200</v>
      </c>
      <c r="G59" s="156">
        <f t="shared" si="2"/>
        <v>440.29999999999563</v>
      </c>
      <c r="H59" s="156">
        <f t="shared" si="3"/>
        <v>1467.666666666652</v>
      </c>
      <c r="I59" s="157">
        <f t="shared" si="4"/>
        <v>0</v>
      </c>
    </row>
    <row r="60" spans="1:9" x14ac:dyDescent="0.25">
      <c r="A60" s="132" t="s">
        <v>429</v>
      </c>
      <c r="B60" s="185" t="str">
        <f t="shared" si="0"/>
        <v>Columbus School District</v>
      </c>
      <c r="C60" s="135">
        <v>0.6</v>
      </c>
      <c r="D60" s="187">
        <f t="shared" si="1"/>
        <v>0.4</v>
      </c>
      <c r="E60" s="188">
        <v>7577</v>
      </c>
      <c r="F60" s="150">
        <v>64200</v>
      </c>
      <c r="G60" s="151">
        <f t="shared" si="2"/>
        <v>7577</v>
      </c>
      <c r="H60" s="151">
        <f t="shared" si="3"/>
        <v>18942.5</v>
      </c>
      <c r="I60" s="152">
        <f t="shared" si="4"/>
        <v>0</v>
      </c>
    </row>
    <row r="61" spans="1:9" x14ac:dyDescent="0.25">
      <c r="A61" s="137" t="s">
        <v>430</v>
      </c>
      <c r="B61" s="240" t="str">
        <f t="shared" si="0"/>
        <v>Cornell School District</v>
      </c>
      <c r="C61" s="140">
        <v>0.8</v>
      </c>
      <c r="D61" s="189">
        <f t="shared" si="1"/>
        <v>0.19999999999999996</v>
      </c>
      <c r="E61" s="190">
        <v>0</v>
      </c>
      <c r="F61" s="155">
        <v>0</v>
      </c>
      <c r="G61" s="156">
        <f t="shared" si="2"/>
        <v>0</v>
      </c>
      <c r="H61" s="156">
        <f t="shared" si="3"/>
        <v>0</v>
      </c>
      <c r="I61" s="157">
        <f t="shared" si="4"/>
        <v>0</v>
      </c>
    </row>
    <row r="62" spans="1:9" x14ac:dyDescent="0.25">
      <c r="A62" s="132" t="s">
        <v>431</v>
      </c>
      <c r="B62" s="185" t="str">
        <f t="shared" si="0"/>
        <v>Crandon School District</v>
      </c>
      <c r="C62" s="135">
        <v>0.8</v>
      </c>
      <c r="D62" s="187">
        <f t="shared" si="1"/>
        <v>0.19999999999999996</v>
      </c>
      <c r="E62" s="188">
        <v>36720</v>
      </c>
      <c r="F62" s="150">
        <v>20800</v>
      </c>
      <c r="G62" s="151">
        <f t="shared" si="2"/>
        <v>20800</v>
      </c>
      <c r="H62" s="151">
        <f t="shared" si="3"/>
        <v>104000.00000000003</v>
      </c>
      <c r="I62" s="152">
        <f t="shared" si="4"/>
        <v>15920</v>
      </c>
    </row>
    <row r="63" spans="1:9" x14ac:dyDescent="0.25">
      <c r="A63" s="137" t="s">
        <v>432</v>
      </c>
      <c r="B63" s="240" t="str">
        <f t="shared" si="0"/>
        <v>Crivitz School District</v>
      </c>
      <c r="C63" s="140">
        <v>0.7</v>
      </c>
      <c r="D63" s="189">
        <f t="shared" si="1"/>
        <v>0.30000000000000004</v>
      </c>
      <c r="E63" s="190">
        <v>31320</v>
      </c>
      <c r="F63" s="155">
        <v>25200</v>
      </c>
      <c r="G63" s="156">
        <f t="shared" si="2"/>
        <v>25200</v>
      </c>
      <c r="H63" s="156">
        <f t="shared" si="3"/>
        <v>83999.999999999985</v>
      </c>
      <c r="I63" s="157">
        <f t="shared" si="4"/>
        <v>6120</v>
      </c>
    </row>
    <row r="64" spans="1:9" x14ac:dyDescent="0.25">
      <c r="A64" s="132" t="s">
        <v>433</v>
      </c>
      <c r="B64" s="185" t="str">
        <f t="shared" si="0"/>
        <v>Cuba City School District</v>
      </c>
      <c r="C64" s="135">
        <v>0.5</v>
      </c>
      <c r="D64" s="187">
        <f t="shared" si="1"/>
        <v>0.5</v>
      </c>
      <c r="E64" s="188">
        <v>18712.400000000001</v>
      </c>
      <c r="F64" s="150">
        <v>0</v>
      </c>
      <c r="G64" s="151">
        <f t="shared" si="2"/>
        <v>0</v>
      </c>
      <c r="H64" s="151">
        <f t="shared" si="3"/>
        <v>0</v>
      </c>
      <c r="I64" s="152">
        <f t="shared" si="4"/>
        <v>18712.400000000001</v>
      </c>
    </row>
    <row r="65" spans="1:9" x14ac:dyDescent="0.25">
      <c r="A65" s="137" t="s">
        <v>434</v>
      </c>
      <c r="B65" s="240" t="str">
        <f t="shared" si="0"/>
        <v>Cumberland School District</v>
      </c>
      <c r="C65" s="140">
        <v>0.7</v>
      </c>
      <c r="D65" s="189">
        <f t="shared" si="1"/>
        <v>0.30000000000000004</v>
      </c>
      <c r="E65" s="190">
        <v>38160</v>
      </c>
      <c r="F65" s="155">
        <v>4900</v>
      </c>
      <c r="G65" s="156">
        <f t="shared" si="2"/>
        <v>4900</v>
      </c>
      <c r="H65" s="156">
        <f t="shared" si="3"/>
        <v>16333.33333333333</v>
      </c>
      <c r="I65" s="157">
        <f t="shared" si="4"/>
        <v>33260</v>
      </c>
    </row>
    <row r="66" spans="1:9" x14ac:dyDescent="0.25">
      <c r="A66" s="132" t="s">
        <v>435</v>
      </c>
      <c r="B66" s="185" t="str">
        <f t="shared" si="0"/>
        <v>Darlington Community School District</v>
      </c>
      <c r="C66" s="135">
        <v>0.7</v>
      </c>
      <c r="D66" s="187">
        <f t="shared" si="1"/>
        <v>0.30000000000000004</v>
      </c>
      <c r="E66" s="188">
        <v>120</v>
      </c>
      <c r="F66" s="150">
        <v>16800</v>
      </c>
      <c r="G66" s="151">
        <f t="shared" si="2"/>
        <v>120</v>
      </c>
      <c r="H66" s="151">
        <f t="shared" si="3"/>
        <v>399.99999999999994</v>
      </c>
      <c r="I66" s="152">
        <f t="shared" si="4"/>
        <v>0</v>
      </c>
    </row>
    <row r="67" spans="1:9" x14ac:dyDescent="0.25">
      <c r="A67" s="137" t="s">
        <v>436</v>
      </c>
      <c r="B67" s="240" t="str">
        <f t="shared" ref="B67:B130" si="5">A67&amp;" School District"</f>
        <v>Denmark School District</v>
      </c>
      <c r="C67" s="140">
        <v>0.5</v>
      </c>
      <c r="D67" s="189">
        <f t="shared" ref="D67:D130" si="6">1-C67</f>
        <v>0.5</v>
      </c>
      <c r="E67" s="190">
        <v>34220.5</v>
      </c>
      <c r="F67" s="155">
        <v>42000</v>
      </c>
      <c r="G67" s="156">
        <f t="shared" ref="G67:G130" si="7">MIN(E67,F67)</f>
        <v>34220.5</v>
      </c>
      <c r="H67" s="156">
        <f t="shared" ref="H67:H130" si="8">G67/D67</f>
        <v>68441</v>
      </c>
      <c r="I67" s="157">
        <f t="shared" ref="I67:I130" si="9">E67-G67</f>
        <v>0</v>
      </c>
    </row>
    <row r="68" spans="1:9" x14ac:dyDescent="0.25">
      <c r="A68" s="132" t="s">
        <v>437</v>
      </c>
      <c r="B68" s="185" t="str">
        <f t="shared" si="5"/>
        <v>Desoto Area School District</v>
      </c>
      <c r="C68" s="135">
        <v>0.7</v>
      </c>
      <c r="D68" s="187">
        <f t="shared" si="6"/>
        <v>0.30000000000000004</v>
      </c>
      <c r="E68" s="188">
        <v>30000</v>
      </c>
      <c r="F68" s="150">
        <v>48300</v>
      </c>
      <c r="G68" s="151">
        <f t="shared" si="7"/>
        <v>30000</v>
      </c>
      <c r="H68" s="151">
        <f t="shared" si="8"/>
        <v>99999.999999999985</v>
      </c>
      <c r="I68" s="152">
        <f t="shared" si="9"/>
        <v>0</v>
      </c>
    </row>
    <row r="69" spans="1:9" x14ac:dyDescent="0.25">
      <c r="A69" s="137" t="s">
        <v>438</v>
      </c>
      <c r="B69" s="240" t="str">
        <f t="shared" si="5"/>
        <v>Dodgeland School District</v>
      </c>
      <c r="C69" s="140">
        <v>0.7</v>
      </c>
      <c r="D69" s="189">
        <f t="shared" si="6"/>
        <v>0.30000000000000004</v>
      </c>
      <c r="E69" s="190">
        <v>5463</v>
      </c>
      <c r="F69" s="155">
        <v>4200</v>
      </c>
      <c r="G69" s="156">
        <f t="shared" si="7"/>
        <v>4200</v>
      </c>
      <c r="H69" s="156">
        <f t="shared" si="8"/>
        <v>13999.999999999998</v>
      </c>
      <c r="I69" s="157">
        <f t="shared" si="9"/>
        <v>1263</v>
      </c>
    </row>
    <row r="70" spans="1:9" x14ac:dyDescent="0.25">
      <c r="A70" s="132" t="s">
        <v>439</v>
      </c>
      <c r="B70" s="185" t="str">
        <f t="shared" si="5"/>
        <v>Dodgeville School District</v>
      </c>
      <c r="C70" s="135">
        <v>0.7</v>
      </c>
      <c r="D70" s="187">
        <f t="shared" si="6"/>
        <v>0.30000000000000004</v>
      </c>
      <c r="E70" s="188">
        <v>1160</v>
      </c>
      <c r="F70" s="150">
        <v>25900</v>
      </c>
      <c r="G70" s="151">
        <f t="shared" si="7"/>
        <v>1160</v>
      </c>
      <c r="H70" s="151">
        <f t="shared" si="8"/>
        <v>3866.6666666666661</v>
      </c>
      <c r="I70" s="152">
        <f t="shared" si="9"/>
        <v>0</v>
      </c>
    </row>
    <row r="71" spans="1:9" x14ac:dyDescent="0.25">
      <c r="A71" s="137" t="s">
        <v>440</v>
      </c>
      <c r="B71" s="240" t="str">
        <f t="shared" si="5"/>
        <v>Dover #1 School District</v>
      </c>
      <c r="C71" s="140">
        <v>0.7</v>
      </c>
      <c r="D71" s="189">
        <f t="shared" si="6"/>
        <v>0.30000000000000004</v>
      </c>
      <c r="E71" s="190">
        <v>11159</v>
      </c>
      <c r="F71" s="155">
        <v>10500</v>
      </c>
      <c r="G71" s="156">
        <f t="shared" si="7"/>
        <v>10500</v>
      </c>
      <c r="H71" s="156">
        <f t="shared" si="8"/>
        <v>34999.999999999993</v>
      </c>
      <c r="I71" s="157">
        <f t="shared" si="9"/>
        <v>659</v>
      </c>
    </row>
    <row r="72" spans="1:9" x14ac:dyDescent="0.25">
      <c r="A72" s="132" t="s">
        <v>441</v>
      </c>
      <c r="B72" s="185" t="str">
        <f t="shared" si="5"/>
        <v>Drummond School District</v>
      </c>
      <c r="C72" s="135">
        <v>0.8</v>
      </c>
      <c r="D72" s="187">
        <f t="shared" si="6"/>
        <v>0.19999999999999996</v>
      </c>
      <c r="E72" s="188">
        <v>0</v>
      </c>
      <c r="F72" s="150">
        <v>5600</v>
      </c>
      <c r="G72" s="151">
        <f t="shared" si="7"/>
        <v>0</v>
      </c>
      <c r="H72" s="151">
        <f t="shared" si="8"/>
        <v>0</v>
      </c>
      <c r="I72" s="152">
        <f t="shared" si="9"/>
        <v>0</v>
      </c>
    </row>
    <row r="73" spans="1:9" x14ac:dyDescent="0.25">
      <c r="A73" s="137" t="s">
        <v>442</v>
      </c>
      <c r="B73" s="240" t="str">
        <f t="shared" si="5"/>
        <v>Durand School District</v>
      </c>
      <c r="C73" s="140">
        <v>0.6</v>
      </c>
      <c r="D73" s="189">
        <f t="shared" si="6"/>
        <v>0.4</v>
      </c>
      <c r="E73" s="190">
        <v>80</v>
      </c>
      <c r="F73" s="155">
        <v>38400</v>
      </c>
      <c r="G73" s="156">
        <f t="shared" si="7"/>
        <v>80</v>
      </c>
      <c r="H73" s="156">
        <f t="shared" si="8"/>
        <v>200</v>
      </c>
      <c r="I73" s="157">
        <f t="shared" si="9"/>
        <v>0</v>
      </c>
    </row>
    <row r="74" spans="1:9" x14ac:dyDescent="0.25">
      <c r="A74" s="132" t="s">
        <v>443</v>
      </c>
      <c r="B74" s="185" t="str">
        <f t="shared" si="5"/>
        <v>Edgar School District</v>
      </c>
      <c r="C74" s="135">
        <v>0.6</v>
      </c>
      <c r="D74" s="187">
        <f t="shared" si="6"/>
        <v>0.4</v>
      </c>
      <c r="E74" s="188">
        <v>14012.4</v>
      </c>
      <c r="F74" s="150">
        <v>9600</v>
      </c>
      <c r="G74" s="151">
        <f t="shared" si="7"/>
        <v>9600</v>
      </c>
      <c r="H74" s="151">
        <f t="shared" si="8"/>
        <v>24000</v>
      </c>
      <c r="I74" s="152">
        <f t="shared" si="9"/>
        <v>4412.3999999999996</v>
      </c>
    </row>
    <row r="75" spans="1:9" x14ac:dyDescent="0.25">
      <c r="A75" s="137" t="s">
        <v>444</v>
      </c>
      <c r="B75" s="240" t="str">
        <f t="shared" si="5"/>
        <v>Elcho School District</v>
      </c>
      <c r="C75" s="140">
        <v>0.7</v>
      </c>
      <c r="D75" s="189">
        <f t="shared" si="6"/>
        <v>0.30000000000000004</v>
      </c>
      <c r="E75" s="190">
        <v>0</v>
      </c>
      <c r="F75" s="155">
        <v>280</v>
      </c>
      <c r="G75" s="156">
        <f t="shared" si="7"/>
        <v>0</v>
      </c>
      <c r="H75" s="156">
        <f t="shared" si="8"/>
        <v>0</v>
      </c>
      <c r="I75" s="157">
        <f t="shared" si="9"/>
        <v>0</v>
      </c>
    </row>
    <row r="76" spans="1:9" x14ac:dyDescent="0.25">
      <c r="A76" s="132" t="s">
        <v>445</v>
      </c>
      <c r="B76" s="185" t="str">
        <f t="shared" si="5"/>
        <v>Eleva-Strum School District</v>
      </c>
      <c r="C76" s="135">
        <v>0.6</v>
      </c>
      <c r="D76" s="187">
        <f t="shared" si="6"/>
        <v>0.4</v>
      </c>
      <c r="E76" s="188">
        <v>0</v>
      </c>
      <c r="F76" s="150">
        <v>0</v>
      </c>
      <c r="G76" s="151">
        <f t="shared" si="7"/>
        <v>0</v>
      </c>
      <c r="H76" s="151">
        <f t="shared" si="8"/>
        <v>0</v>
      </c>
      <c r="I76" s="152">
        <f t="shared" si="9"/>
        <v>0</v>
      </c>
    </row>
    <row r="77" spans="1:9" x14ac:dyDescent="0.25">
      <c r="A77" s="137" t="s">
        <v>446</v>
      </c>
      <c r="B77" s="240" t="str">
        <f t="shared" si="5"/>
        <v>Elk Mound Area School District</v>
      </c>
      <c r="C77" s="140">
        <v>0.6</v>
      </c>
      <c r="D77" s="189">
        <f t="shared" si="6"/>
        <v>0.4</v>
      </c>
      <c r="E77" s="190">
        <v>1000</v>
      </c>
      <c r="F77" s="155">
        <v>4200</v>
      </c>
      <c r="G77" s="156">
        <f t="shared" si="7"/>
        <v>1000</v>
      </c>
      <c r="H77" s="156">
        <f t="shared" si="8"/>
        <v>2500</v>
      </c>
      <c r="I77" s="157">
        <f t="shared" si="9"/>
        <v>0</v>
      </c>
    </row>
    <row r="78" spans="1:9" x14ac:dyDescent="0.25">
      <c r="A78" s="132" t="s">
        <v>447</v>
      </c>
      <c r="B78" s="185" t="str">
        <f t="shared" si="5"/>
        <v>Elkhart Lake-Glenbeulah School District</v>
      </c>
      <c r="C78" s="135">
        <v>0.6</v>
      </c>
      <c r="D78" s="187">
        <f t="shared" si="6"/>
        <v>0.4</v>
      </c>
      <c r="E78" s="188">
        <v>0</v>
      </c>
      <c r="F78" s="150">
        <v>13200</v>
      </c>
      <c r="G78" s="151">
        <f t="shared" si="7"/>
        <v>0</v>
      </c>
      <c r="H78" s="151">
        <f t="shared" si="8"/>
        <v>0</v>
      </c>
      <c r="I78" s="152">
        <f t="shared" si="9"/>
        <v>0</v>
      </c>
    </row>
    <row r="79" spans="1:9" x14ac:dyDescent="0.25">
      <c r="A79" s="137" t="s">
        <v>448</v>
      </c>
      <c r="B79" s="240" t="str">
        <f t="shared" si="5"/>
        <v>Ellsworth Community School District</v>
      </c>
      <c r="C79" s="140">
        <v>0.6</v>
      </c>
      <c r="D79" s="189">
        <f t="shared" si="6"/>
        <v>0.4</v>
      </c>
      <c r="E79" s="190">
        <v>49701.599999999999</v>
      </c>
      <c r="F79" s="155">
        <v>99000</v>
      </c>
      <c r="G79" s="156">
        <f t="shared" si="7"/>
        <v>49701.599999999999</v>
      </c>
      <c r="H79" s="156">
        <f t="shared" si="8"/>
        <v>124253.99999999999</v>
      </c>
      <c r="I79" s="157">
        <f t="shared" si="9"/>
        <v>0</v>
      </c>
    </row>
    <row r="80" spans="1:9" x14ac:dyDescent="0.25">
      <c r="A80" s="132" t="s">
        <v>449</v>
      </c>
      <c r="B80" s="185" t="str">
        <f t="shared" si="5"/>
        <v>Elmwood School District</v>
      </c>
      <c r="C80" s="135">
        <v>0.6</v>
      </c>
      <c r="D80" s="187">
        <f t="shared" si="6"/>
        <v>0.4</v>
      </c>
      <c r="E80" s="188">
        <v>7256.3999999999978</v>
      </c>
      <c r="F80" s="150">
        <v>0</v>
      </c>
      <c r="G80" s="151">
        <f t="shared" si="7"/>
        <v>0</v>
      </c>
      <c r="H80" s="151">
        <f t="shared" si="8"/>
        <v>0</v>
      </c>
      <c r="I80" s="152">
        <f t="shared" si="9"/>
        <v>7256.3999999999978</v>
      </c>
    </row>
    <row r="81" spans="1:9" x14ac:dyDescent="0.25">
      <c r="A81" s="137" t="s">
        <v>450</v>
      </c>
      <c r="B81" s="240" t="str">
        <f t="shared" si="5"/>
        <v>Erin School District</v>
      </c>
      <c r="C81" s="140">
        <v>0.5</v>
      </c>
      <c r="D81" s="189">
        <f t="shared" si="6"/>
        <v>0.5</v>
      </c>
      <c r="E81" s="190">
        <v>0</v>
      </c>
      <c r="F81" s="155">
        <v>8000</v>
      </c>
      <c r="G81" s="156">
        <f t="shared" si="7"/>
        <v>0</v>
      </c>
      <c r="H81" s="156">
        <f t="shared" si="8"/>
        <v>0</v>
      </c>
      <c r="I81" s="157">
        <f t="shared" si="9"/>
        <v>0</v>
      </c>
    </row>
    <row r="82" spans="1:9" x14ac:dyDescent="0.25">
      <c r="A82" s="132" t="s">
        <v>451</v>
      </c>
      <c r="B82" s="185" t="str">
        <f t="shared" si="5"/>
        <v>Fall Creek School District</v>
      </c>
      <c r="C82" s="135">
        <v>0.6</v>
      </c>
      <c r="D82" s="187">
        <f t="shared" si="6"/>
        <v>0.4</v>
      </c>
      <c r="E82" s="188">
        <v>240</v>
      </c>
      <c r="F82" s="150">
        <v>26400</v>
      </c>
      <c r="G82" s="151">
        <f t="shared" si="7"/>
        <v>240</v>
      </c>
      <c r="H82" s="151">
        <f t="shared" si="8"/>
        <v>600</v>
      </c>
      <c r="I82" s="152">
        <f t="shared" si="9"/>
        <v>0</v>
      </c>
    </row>
    <row r="83" spans="1:9" x14ac:dyDescent="0.25">
      <c r="A83" s="137" t="s">
        <v>452</v>
      </c>
      <c r="B83" s="240" t="str">
        <f t="shared" si="5"/>
        <v>Fall River School District</v>
      </c>
      <c r="C83" s="140">
        <v>0.6</v>
      </c>
      <c r="D83" s="189">
        <f t="shared" si="6"/>
        <v>0.4</v>
      </c>
      <c r="E83" s="190">
        <v>30000</v>
      </c>
      <c r="F83" s="155">
        <v>4200</v>
      </c>
      <c r="G83" s="156">
        <f t="shared" si="7"/>
        <v>4200</v>
      </c>
      <c r="H83" s="156">
        <f t="shared" si="8"/>
        <v>10500</v>
      </c>
      <c r="I83" s="157">
        <f t="shared" si="9"/>
        <v>25800</v>
      </c>
    </row>
    <row r="84" spans="1:9" x14ac:dyDescent="0.25">
      <c r="A84" s="132" t="s">
        <v>453</v>
      </c>
      <c r="B84" s="185" t="str">
        <f t="shared" si="5"/>
        <v>Fennimore Community School District</v>
      </c>
      <c r="C84" s="135">
        <v>0.7</v>
      </c>
      <c r="D84" s="187">
        <f t="shared" si="6"/>
        <v>0.30000000000000004</v>
      </c>
      <c r="E84" s="188">
        <v>9799.8999999999978</v>
      </c>
      <c r="F84" s="150">
        <v>1610</v>
      </c>
      <c r="G84" s="151">
        <f t="shared" si="7"/>
        <v>1610</v>
      </c>
      <c r="H84" s="151">
        <f t="shared" si="8"/>
        <v>5366.6666666666661</v>
      </c>
      <c r="I84" s="152">
        <f t="shared" si="9"/>
        <v>8189.8999999999978</v>
      </c>
    </row>
    <row r="85" spans="1:9" x14ac:dyDescent="0.25">
      <c r="A85" s="137" t="s">
        <v>454</v>
      </c>
      <c r="B85" s="240" t="str">
        <f t="shared" si="5"/>
        <v>Flambeau School District</v>
      </c>
      <c r="C85" s="140">
        <v>0.8</v>
      </c>
      <c r="D85" s="189">
        <f t="shared" si="6"/>
        <v>0.19999999999999996</v>
      </c>
      <c r="E85" s="190">
        <v>1378</v>
      </c>
      <c r="F85" s="155">
        <v>4800</v>
      </c>
      <c r="G85" s="156">
        <f t="shared" si="7"/>
        <v>1378</v>
      </c>
      <c r="H85" s="156">
        <f t="shared" si="8"/>
        <v>6890.0000000000018</v>
      </c>
      <c r="I85" s="157">
        <f t="shared" si="9"/>
        <v>0</v>
      </c>
    </row>
    <row r="86" spans="1:9" x14ac:dyDescent="0.25">
      <c r="A86" s="132" t="s">
        <v>455</v>
      </c>
      <c r="B86" s="185" t="str">
        <f t="shared" si="5"/>
        <v>Florence School District</v>
      </c>
      <c r="C86" s="135">
        <v>0.7</v>
      </c>
      <c r="D86" s="187">
        <f t="shared" si="6"/>
        <v>0.30000000000000004</v>
      </c>
      <c r="E86" s="188">
        <v>0</v>
      </c>
      <c r="F86" s="150">
        <v>0</v>
      </c>
      <c r="G86" s="151">
        <f t="shared" si="7"/>
        <v>0</v>
      </c>
      <c r="H86" s="151">
        <f t="shared" si="8"/>
        <v>0</v>
      </c>
      <c r="I86" s="152">
        <f t="shared" si="9"/>
        <v>0</v>
      </c>
    </row>
    <row r="87" spans="1:9" x14ac:dyDescent="0.25">
      <c r="A87" s="137" t="s">
        <v>456</v>
      </c>
      <c r="B87" s="240" t="str">
        <f t="shared" si="5"/>
        <v>Fontana J8 School District</v>
      </c>
      <c r="C87" s="140">
        <v>0.6</v>
      </c>
      <c r="D87" s="189">
        <f t="shared" si="6"/>
        <v>0.4</v>
      </c>
      <c r="E87" s="190">
        <v>14060</v>
      </c>
      <c r="F87" s="155">
        <v>10800</v>
      </c>
      <c r="G87" s="156">
        <f t="shared" si="7"/>
        <v>10800</v>
      </c>
      <c r="H87" s="156">
        <f t="shared" si="8"/>
        <v>27000</v>
      </c>
      <c r="I87" s="157">
        <f t="shared" si="9"/>
        <v>3260</v>
      </c>
    </row>
    <row r="88" spans="1:9" x14ac:dyDescent="0.25">
      <c r="A88" s="132" t="s">
        <v>457</v>
      </c>
      <c r="B88" s="185" t="str">
        <f t="shared" si="5"/>
        <v>Frederic School District</v>
      </c>
      <c r="C88" s="135">
        <v>0.8</v>
      </c>
      <c r="D88" s="187">
        <f t="shared" si="6"/>
        <v>0.19999999999999996</v>
      </c>
      <c r="E88" s="188">
        <v>0</v>
      </c>
      <c r="F88" s="150">
        <v>56000</v>
      </c>
      <c r="G88" s="151">
        <f t="shared" si="7"/>
        <v>0</v>
      </c>
      <c r="H88" s="151">
        <f t="shared" si="8"/>
        <v>0</v>
      </c>
      <c r="I88" s="152">
        <f t="shared" si="9"/>
        <v>0</v>
      </c>
    </row>
    <row r="89" spans="1:9" x14ac:dyDescent="0.25">
      <c r="A89" s="137" t="s">
        <v>458</v>
      </c>
      <c r="B89" s="240" t="str">
        <f t="shared" si="5"/>
        <v>Friess Lake School District</v>
      </c>
      <c r="C89" s="140">
        <v>0.5</v>
      </c>
      <c r="D89" s="189">
        <f t="shared" si="6"/>
        <v>0.5</v>
      </c>
      <c r="E89" s="190">
        <v>14819</v>
      </c>
      <c r="F89" s="155">
        <v>16000</v>
      </c>
      <c r="G89" s="156">
        <f t="shared" si="7"/>
        <v>14819</v>
      </c>
      <c r="H89" s="156">
        <f t="shared" si="8"/>
        <v>29638</v>
      </c>
      <c r="I89" s="157">
        <f t="shared" si="9"/>
        <v>0</v>
      </c>
    </row>
    <row r="90" spans="1:9" x14ac:dyDescent="0.25">
      <c r="A90" s="132" t="s">
        <v>459</v>
      </c>
      <c r="B90" s="185" t="str">
        <f t="shared" si="5"/>
        <v>Galesville-Ettrick School District</v>
      </c>
      <c r="C90" s="135">
        <v>0.6</v>
      </c>
      <c r="D90" s="187">
        <f t="shared" si="6"/>
        <v>0.4</v>
      </c>
      <c r="E90" s="188">
        <v>1920</v>
      </c>
      <c r="F90" s="150">
        <v>72000</v>
      </c>
      <c r="G90" s="151">
        <f t="shared" si="7"/>
        <v>1920</v>
      </c>
      <c r="H90" s="151">
        <f t="shared" si="8"/>
        <v>4800</v>
      </c>
      <c r="I90" s="152">
        <f t="shared" si="9"/>
        <v>0</v>
      </c>
    </row>
    <row r="91" spans="1:9" x14ac:dyDescent="0.25">
      <c r="A91" s="137" t="s">
        <v>460</v>
      </c>
      <c r="B91" s="240" t="str">
        <f t="shared" si="5"/>
        <v>Gibraltar Area School District</v>
      </c>
      <c r="C91" s="140">
        <v>0.6</v>
      </c>
      <c r="D91" s="189">
        <f t="shared" si="6"/>
        <v>0.4</v>
      </c>
      <c r="E91" s="190">
        <v>51</v>
      </c>
      <c r="F91" s="155">
        <v>22800</v>
      </c>
      <c r="G91" s="156">
        <f t="shared" si="7"/>
        <v>51</v>
      </c>
      <c r="H91" s="156">
        <f t="shared" si="8"/>
        <v>127.5</v>
      </c>
      <c r="I91" s="157">
        <f t="shared" si="9"/>
        <v>0</v>
      </c>
    </row>
    <row r="92" spans="1:9" x14ac:dyDescent="0.25">
      <c r="A92" s="132" t="s">
        <v>461</v>
      </c>
      <c r="B92" s="185" t="str">
        <f t="shared" si="5"/>
        <v>Gillett School District</v>
      </c>
      <c r="C92" s="135">
        <v>0.8</v>
      </c>
      <c r="D92" s="187">
        <f t="shared" si="6"/>
        <v>0.19999999999999996</v>
      </c>
      <c r="E92" s="188">
        <v>30000</v>
      </c>
      <c r="F92" s="150">
        <v>21600</v>
      </c>
      <c r="G92" s="151">
        <f t="shared" si="7"/>
        <v>21600</v>
      </c>
      <c r="H92" s="151">
        <f t="shared" si="8"/>
        <v>108000.00000000003</v>
      </c>
      <c r="I92" s="152">
        <f t="shared" si="9"/>
        <v>8400</v>
      </c>
    </row>
    <row r="93" spans="1:9" x14ac:dyDescent="0.25">
      <c r="A93" s="137" t="s">
        <v>462</v>
      </c>
      <c r="B93" s="240" t="str">
        <f t="shared" si="5"/>
        <v>Gilman School District</v>
      </c>
      <c r="C93" s="140">
        <v>0.8</v>
      </c>
      <c r="D93" s="189">
        <f t="shared" si="6"/>
        <v>0.19999999999999996</v>
      </c>
      <c r="E93" s="190">
        <v>0</v>
      </c>
      <c r="F93" s="155">
        <v>8800</v>
      </c>
      <c r="G93" s="156">
        <f t="shared" si="7"/>
        <v>0</v>
      </c>
      <c r="H93" s="156">
        <f t="shared" si="8"/>
        <v>0</v>
      </c>
      <c r="I93" s="157">
        <f t="shared" si="9"/>
        <v>0</v>
      </c>
    </row>
    <row r="94" spans="1:9" x14ac:dyDescent="0.25">
      <c r="A94" s="132" t="s">
        <v>463</v>
      </c>
      <c r="B94" s="185" t="str">
        <f t="shared" si="5"/>
        <v>Gilmanton School District</v>
      </c>
      <c r="C94" s="135">
        <v>0.7</v>
      </c>
      <c r="D94" s="187">
        <f t="shared" si="6"/>
        <v>0.30000000000000004</v>
      </c>
      <c r="E94" s="188">
        <v>0</v>
      </c>
      <c r="F94" s="150">
        <v>630</v>
      </c>
      <c r="G94" s="151">
        <f t="shared" si="7"/>
        <v>0</v>
      </c>
      <c r="H94" s="151">
        <f t="shared" si="8"/>
        <v>0</v>
      </c>
      <c r="I94" s="152">
        <f t="shared" si="9"/>
        <v>0</v>
      </c>
    </row>
    <row r="95" spans="1:9" x14ac:dyDescent="0.25">
      <c r="A95" s="137" t="s">
        <v>464</v>
      </c>
      <c r="B95" s="240" t="str">
        <f t="shared" si="5"/>
        <v>Glenwood City School District</v>
      </c>
      <c r="C95" s="140">
        <v>0.6</v>
      </c>
      <c r="D95" s="189">
        <f t="shared" si="6"/>
        <v>0.4</v>
      </c>
      <c r="E95" s="190">
        <v>960</v>
      </c>
      <c r="F95" s="155">
        <v>2160</v>
      </c>
      <c r="G95" s="156">
        <f t="shared" si="7"/>
        <v>960</v>
      </c>
      <c r="H95" s="156">
        <f t="shared" si="8"/>
        <v>2400</v>
      </c>
      <c r="I95" s="157">
        <f t="shared" si="9"/>
        <v>0</v>
      </c>
    </row>
    <row r="96" spans="1:9" x14ac:dyDescent="0.25">
      <c r="A96" s="132" t="s">
        <v>465</v>
      </c>
      <c r="B96" s="185" t="str">
        <f t="shared" si="5"/>
        <v>Goodman-Armstrong School District</v>
      </c>
      <c r="C96" s="135">
        <v>0.6</v>
      </c>
      <c r="D96" s="187">
        <f t="shared" si="6"/>
        <v>0.4</v>
      </c>
      <c r="E96" s="188">
        <v>19202.400000000001</v>
      </c>
      <c r="F96" s="150">
        <v>0</v>
      </c>
      <c r="G96" s="151">
        <f t="shared" si="7"/>
        <v>0</v>
      </c>
      <c r="H96" s="151">
        <f t="shared" si="8"/>
        <v>0</v>
      </c>
      <c r="I96" s="152">
        <f t="shared" si="9"/>
        <v>19202.400000000001</v>
      </c>
    </row>
    <row r="97" spans="1:9" x14ac:dyDescent="0.25">
      <c r="A97" s="137" t="s">
        <v>466</v>
      </c>
      <c r="B97" s="240" t="str">
        <f t="shared" si="5"/>
        <v>Granton Area School District</v>
      </c>
      <c r="C97" s="140">
        <v>0.8</v>
      </c>
      <c r="D97" s="189">
        <f t="shared" si="6"/>
        <v>0.19999999999999996</v>
      </c>
      <c r="E97" s="190">
        <v>0</v>
      </c>
      <c r="F97" s="155">
        <v>640</v>
      </c>
      <c r="G97" s="156">
        <f t="shared" si="7"/>
        <v>0</v>
      </c>
      <c r="H97" s="156">
        <f t="shared" si="8"/>
        <v>0</v>
      </c>
      <c r="I97" s="157">
        <f t="shared" si="9"/>
        <v>0</v>
      </c>
    </row>
    <row r="98" spans="1:9" x14ac:dyDescent="0.25">
      <c r="A98" s="132" t="s">
        <v>467</v>
      </c>
      <c r="B98" s="185" t="str">
        <f t="shared" si="5"/>
        <v>Grantsburg School District</v>
      </c>
      <c r="C98" s="135">
        <v>0.7</v>
      </c>
      <c r="D98" s="187">
        <f t="shared" si="6"/>
        <v>0.30000000000000004</v>
      </c>
      <c r="E98" s="188">
        <v>600</v>
      </c>
      <c r="F98" s="150">
        <v>117600</v>
      </c>
      <c r="G98" s="151">
        <f t="shared" si="7"/>
        <v>600</v>
      </c>
      <c r="H98" s="151">
        <f t="shared" si="8"/>
        <v>1999.9999999999998</v>
      </c>
      <c r="I98" s="152">
        <f t="shared" si="9"/>
        <v>0</v>
      </c>
    </row>
    <row r="99" spans="1:9" x14ac:dyDescent="0.25">
      <c r="A99" s="137" t="s">
        <v>468</v>
      </c>
      <c r="B99" s="240" t="str">
        <f t="shared" si="5"/>
        <v>Green Lake School District</v>
      </c>
      <c r="C99" s="140">
        <v>0.6</v>
      </c>
      <c r="D99" s="189">
        <f t="shared" si="6"/>
        <v>0.4</v>
      </c>
      <c r="E99" s="190">
        <v>0</v>
      </c>
      <c r="F99" s="155">
        <v>0</v>
      </c>
      <c r="G99" s="156">
        <f t="shared" si="7"/>
        <v>0</v>
      </c>
      <c r="H99" s="156">
        <f t="shared" si="8"/>
        <v>0</v>
      </c>
      <c r="I99" s="157">
        <f t="shared" si="9"/>
        <v>0</v>
      </c>
    </row>
    <row r="100" spans="1:9" x14ac:dyDescent="0.25">
      <c r="A100" s="132" t="s">
        <v>651</v>
      </c>
      <c r="B100" s="185" t="str">
        <f t="shared" si="5"/>
        <v>Greenwood School District</v>
      </c>
      <c r="C100" s="135"/>
      <c r="D100" s="187">
        <f t="shared" si="6"/>
        <v>1</v>
      </c>
      <c r="E100" s="188">
        <v>0</v>
      </c>
      <c r="F100" s="150">
        <v>0</v>
      </c>
      <c r="G100" s="151">
        <f t="shared" si="7"/>
        <v>0</v>
      </c>
      <c r="H100" s="151">
        <f t="shared" si="8"/>
        <v>0</v>
      </c>
      <c r="I100" s="152">
        <f t="shared" si="9"/>
        <v>0</v>
      </c>
    </row>
    <row r="101" spans="1:9" x14ac:dyDescent="0.25">
      <c r="A101" s="137" t="s">
        <v>469</v>
      </c>
      <c r="B101" s="240" t="str">
        <f t="shared" si="5"/>
        <v>Gresham School District</v>
      </c>
      <c r="C101" s="140">
        <v>0.8</v>
      </c>
      <c r="D101" s="189">
        <f t="shared" si="6"/>
        <v>0.19999999999999996</v>
      </c>
      <c r="E101" s="190">
        <v>24200</v>
      </c>
      <c r="F101" s="155">
        <v>0</v>
      </c>
      <c r="G101" s="156">
        <f t="shared" si="7"/>
        <v>0</v>
      </c>
      <c r="H101" s="156">
        <f t="shared" si="8"/>
        <v>0</v>
      </c>
      <c r="I101" s="157">
        <f t="shared" si="9"/>
        <v>24200</v>
      </c>
    </row>
    <row r="102" spans="1:9" x14ac:dyDescent="0.25">
      <c r="A102" s="132" t="s">
        <v>470</v>
      </c>
      <c r="B102" s="185" t="str">
        <f t="shared" si="5"/>
        <v>Hartford UHS School District</v>
      </c>
      <c r="C102" s="135">
        <v>0.5</v>
      </c>
      <c r="D102" s="187">
        <f t="shared" si="6"/>
        <v>0.5</v>
      </c>
      <c r="E102" s="188">
        <v>0</v>
      </c>
      <c r="F102" s="150">
        <v>91500</v>
      </c>
      <c r="G102" s="151">
        <f t="shared" si="7"/>
        <v>0</v>
      </c>
      <c r="H102" s="151">
        <f t="shared" si="8"/>
        <v>0</v>
      </c>
      <c r="I102" s="152">
        <f t="shared" si="9"/>
        <v>0</v>
      </c>
    </row>
    <row r="103" spans="1:9" x14ac:dyDescent="0.25">
      <c r="A103" s="137" t="s">
        <v>471</v>
      </c>
      <c r="B103" s="240" t="str">
        <f t="shared" si="5"/>
        <v>Hayward Community School District</v>
      </c>
      <c r="C103" s="140">
        <v>0.7</v>
      </c>
      <c r="D103" s="189">
        <f t="shared" si="6"/>
        <v>0.30000000000000004</v>
      </c>
      <c r="E103" s="190">
        <v>90</v>
      </c>
      <c r="F103" s="155">
        <v>4900</v>
      </c>
      <c r="G103" s="156">
        <f t="shared" si="7"/>
        <v>90</v>
      </c>
      <c r="H103" s="156">
        <f t="shared" si="8"/>
        <v>299.99999999999994</v>
      </c>
      <c r="I103" s="157">
        <f t="shared" si="9"/>
        <v>0</v>
      </c>
    </row>
    <row r="104" spans="1:9" x14ac:dyDescent="0.25">
      <c r="A104" s="132" t="s">
        <v>472</v>
      </c>
      <c r="B104" s="185" t="str">
        <f t="shared" si="5"/>
        <v>Herman-Neosho-Rubicon School District</v>
      </c>
      <c r="C104" s="135">
        <v>0</v>
      </c>
      <c r="D104" s="187">
        <f t="shared" si="6"/>
        <v>1</v>
      </c>
      <c r="E104" s="188">
        <v>0</v>
      </c>
      <c r="F104" s="150">
        <v>0</v>
      </c>
      <c r="G104" s="151">
        <f t="shared" si="7"/>
        <v>0</v>
      </c>
      <c r="H104" s="151">
        <f t="shared" si="8"/>
        <v>0</v>
      </c>
      <c r="I104" s="152">
        <f t="shared" si="9"/>
        <v>0</v>
      </c>
    </row>
    <row r="105" spans="1:9" x14ac:dyDescent="0.25">
      <c r="A105" s="137" t="s">
        <v>473</v>
      </c>
      <c r="B105" s="240" t="str">
        <f t="shared" si="5"/>
        <v>Highland School District</v>
      </c>
      <c r="C105" s="140">
        <v>0</v>
      </c>
      <c r="D105" s="189">
        <f t="shared" si="6"/>
        <v>1</v>
      </c>
      <c r="E105" s="190">
        <v>15690.4</v>
      </c>
      <c r="F105" s="155">
        <v>0</v>
      </c>
      <c r="G105" s="156">
        <f t="shared" si="7"/>
        <v>0</v>
      </c>
      <c r="H105" s="156">
        <f t="shared" si="8"/>
        <v>0</v>
      </c>
      <c r="I105" s="157">
        <f t="shared" si="9"/>
        <v>15690.4</v>
      </c>
    </row>
    <row r="106" spans="1:9" x14ac:dyDescent="0.25">
      <c r="A106" s="132" t="s">
        <v>474</v>
      </c>
      <c r="B106" s="185" t="str">
        <f t="shared" si="5"/>
        <v>Hilbert School District</v>
      </c>
      <c r="C106" s="135">
        <v>0.6</v>
      </c>
      <c r="D106" s="187">
        <f t="shared" si="6"/>
        <v>0.4</v>
      </c>
      <c r="E106" s="188">
        <v>25280</v>
      </c>
      <c r="F106" s="150">
        <v>52200</v>
      </c>
      <c r="G106" s="151">
        <f t="shared" si="7"/>
        <v>25280</v>
      </c>
      <c r="H106" s="151">
        <f t="shared" si="8"/>
        <v>63200</v>
      </c>
      <c r="I106" s="152">
        <f t="shared" si="9"/>
        <v>0</v>
      </c>
    </row>
    <row r="107" spans="1:9" x14ac:dyDescent="0.25">
      <c r="A107" s="137" t="s">
        <v>475</v>
      </c>
      <c r="B107" s="240" t="str">
        <f t="shared" si="5"/>
        <v>Hillsboro School District</v>
      </c>
      <c r="C107" s="140">
        <v>0.7</v>
      </c>
      <c r="D107" s="189">
        <f t="shared" si="6"/>
        <v>0.30000000000000004</v>
      </c>
      <c r="E107" s="190">
        <v>115.19999999999709</v>
      </c>
      <c r="F107" s="155">
        <v>770</v>
      </c>
      <c r="G107" s="156">
        <f t="shared" si="7"/>
        <v>115.19999999999709</v>
      </c>
      <c r="H107" s="156">
        <f t="shared" si="8"/>
        <v>383.99999999999022</v>
      </c>
      <c r="I107" s="157">
        <f t="shared" si="9"/>
        <v>0</v>
      </c>
    </row>
    <row r="108" spans="1:9" x14ac:dyDescent="0.25">
      <c r="A108" s="132" t="s">
        <v>476</v>
      </c>
      <c r="B108" s="185" t="str">
        <f t="shared" si="5"/>
        <v>Horicon School District</v>
      </c>
      <c r="C108" s="135">
        <v>0.7</v>
      </c>
      <c r="D108" s="187">
        <f t="shared" si="6"/>
        <v>0.30000000000000004</v>
      </c>
      <c r="E108" s="188">
        <v>1723.1999999999971</v>
      </c>
      <c r="F108" s="150">
        <v>19600</v>
      </c>
      <c r="G108" s="151">
        <f t="shared" si="7"/>
        <v>1723.1999999999971</v>
      </c>
      <c r="H108" s="151">
        <f t="shared" si="8"/>
        <v>5743.9999999999891</v>
      </c>
      <c r="I108" s="152">
        <f t="shared" si="9"/>
        <v>0</v>
      </c>
    </row>
    <row r="109" spans="1:9" x14ac:dyDescent="0.25">
      <c r="A109" s="137" t="s">
        <v>477</v>
      </c>
      <c r="B109" s="240" t="str">
        <f t="shared" si="5"/>
        <v>Hurley School District</v>
      </c>
      <c r="C109" s="140">
        <v>0.7</v>
      </c>
      <c r="D109" s="189">
        <f t="shared" si="6"/>
        <v>0.30000000000000004</v>
      </c>
      <c r="E109" s="190">
        <v>390.19999999999709</v>
      </c>
      <c r="F109" s="155">
        <v>10500</v>
      </c>
      <c r="G109" s="156">
        <f t="shared" si="7"/>
        <v>390.19999999999709</v>
      </c>
      <c r="H109" s="156">
        <f t="shared" si="8"/>
        <v>1300.6666666666567</v>
      </c>
      <c r="I109" s="157">
        <f t="shared" si="9"/>
        <v>0</v>
      </c>
    </row>
    <row r="110" spans="1:9" x14ac:dyDescent="0.25">
      <c r="A110" s="132" t="s">
        <v>478</v>
      </c>
      <c r="B110" s="185" t="str">
        <f t="shared" si="5"/>
        <v>Hustisford School District</v>
      </c>
      <c r="C110" s="135">
        <v>0.6</v>
      </c>
      <c r="D110" s="187">
        <f t="shared" si="6"/>
        <v>0.4</v>
      </c>
      <c r="E110" s="188">
        <v>0</v>
      </c>
      <c r="F110" s="150">
        <v>660</v>
      </c>
      <c r="G110" s="151">
        <f t="shared" si="7"/>
        <v>0</v>
      </c>
      <c r="H110" s="151">
        <f t="shared" si="8"/>
        <v>0</v>
      </c>
      <c r="I110" s="152">
        <f t="shared" si="9"/>
        <v>0</v>
      </c>
    </row>
    <row r="111" spans="1:9" x14ac:dyDescent="0.25">
      <c r="A111" s="137" t="s">
        <v>479</v>
      </c>
      <c r="B111" s="240" t="str">
        <f t="shared" si="5"/>
        <v>Independence School District</v>
      </c>
      <c r="C111" s="140">
        <v>0.8</v>
      </c>
      <c r="D111" s="189">
        <f t="shared" si="6"/>
        <v>0.19999999999999996</v>
      </c>
      <c r="E111" s="190">
        <v>30000</v>
      </c>
      <c r="F111" s="155">
        <v>34400</v>
      </c>
      <c r="G111" s="156">
        <f t="shared" si="7"/>
        <v>30000</v>
      </c>
      <c r="H111" s="156">
        <f t="shared" si="8"/>
        <v>150000.00000000003</v>
      </c>
      <c r="I111" s="157">
        <f t="shared" si="9"/>
        <v>0</v>
      </c>
    </row>
    <row r="112" spans="1:9" x14ac:dyDescent="0.25">
      <c r="A112" s="132" t="s">
        <v>480</v>
      </c>
      <c r="B112" s="185" t="str">
        <f t="shared" si="5"/>
        <v>Iola-Scandinavia School District</v>
      </c>
      <c r="C112" s="135">
        <v>0.7</v>
      </c>
      <c r="D112" s="187">
        <f t="shared" si="6"/>
        <v>0.30000000000000004</v>
      </c>
      <c r="E112" s="188">
        <v>0</v>
      </c>
      <c r="F112" s="150">
        <v>1680</v>
      </c>
      <c r="G112" s="151">
        <f t="shared" si="7"/>
        <v>0</v>
      </c>
      <c r="H112" s="151">
        <f t="shared" si="8"/>
        <v>0</v>
      </c>
      <c r="I112" s="152">
        <f t="shared" si="9"/>
        <v>0</v>
      </c>
    </row>
    <row r="113" spans="1:9" x14ac:dyDescent="0.25">
      <c r="A113" s="137" t="s">
        <v>481</v>
      </c>
      <c r="B113" s="240" t="str">
        <f t="shared" si="5"/>
        <v>Iowa-Grant School District</v>
      </c>
      <c r="C113" s="140">
        <v>0.7</v>
      </c>
      <c r="D113" s="189">
        <f t="shared" si="6"/>
        <v>0.30000000000000004</v>
      </c>
      <c r="E113" s="190">
        <v>4.6999999999970896</v>
      </c>
      <c r="F113" s="155">
        <v>4200</v>
      </c>
      <c r="G113" s="156">
        <f t="shared" si="7"/>
        <v>4.6999999999970896</v>
      </c>
      <c r="H113" s="156">
        <f t="shared" si="8"/>
        <v>15.666666666656964</v>
      </c>
      <c r="I113" s="157">
        <f t="shared" si="9"/>
        <v>0</v>
      </c>
    </row>
    <row r="114" spans="1:9" x14ac:dyDescent="0.25">
      <c r="A114" s="132" t="s">
        <v>482</v>
      </c>
      <c r="B114" s="185" t="str">
        <f t="shared" si="5"/>
        <v>Ithaca School District</v>
      </c>
      <c r="C114" s="135">
        <v>0.7</v>
      </c>
      <c r="D114" s="187">
        <f t="shared" si="6"/>
        <v>0.30000000000000004</v>
      </c>
      <c r="E114" s="188">
        <v>450</v>
      </c>
      <c r="F114" s="150">
        <v>39200</v>
      </c>
      <c r="G114" s="151">
        <f t="shared" si="7"/>
        <v>450</v>
      </c>
      <c r="H114" s="151">
        <f t="shared" si="8"/>
        <v>1499.9999999999998</v>
      </c>
      <c r="I114" s="152">
        <f t="shared" si="9"/>
        <v>0</v>
      </c>
    </row>
    <row r="115" spans="1:9" x14ac:dyDescent="0.25">
      <c r="A115" s="137" t="s">
        <v>483</v>
      </c>
      <c r="B115" s="240" t="str">
        <f t="shared" si="5"/>
        <v>Juda School District</v>
      </c>
      <c r="C115" s="140">
        <v>0.7</v>
      </c>
      <c r="D115" s="189">
        <f t="shared" si="6"/>
        <v>0.30000000000000004</v>
      </c>
      <c r="E115" s="190">
        <v>3.6999999999970896</v>
      </c>
      <c r="F115" s="155">
        <v>1470</v>
      </c>
      <c r="G115" s="156">
        <f t="shared" si="7"/>
        <v>3.6999999999970896</v>
      </c>
      <c r="H115" s="156">
        <f t="shared" si="8"/>
        <v>12.33333333332363</v>
      </c>
      <c r="I115" s="157">
        <f t="shared" si="9"/>
        <v>0</v>
      </c>
    </row>
    <row r="116" spans="1:9" x14ac:dyDescent="0.25">
      <c r="A116" s="132" t="s">
        <v>484</v>
      </c>
      <c r="B116" s="185" t="str">
        <f t="shared" si="5"/>
        <v>Kewaskum School District</v>
      </c>
      <c r="C116" s="135">
        <v>0.4</v>
      </c>
      <c r="D116" s="187">
        <f t="shared" si="6"/>
        <v>0.6</v>
      </c>
      <c r="E116" s="188">
        <v>3679</v>
      </c>
      <c r="F116" s="150">
        <v>76400</v>
      </c>
      <c r="G116" s="151">
        <f t="shared" si="7"/>
        <v>3679</v>
      </c>
      <c r="H116" s="151">
        <f t="shared" si="8"/>
        <v>6131.666666666667</v>
      </c>
      <c r="I116" s="152">
        <f t="shared" si="9"/>
        <v>0</v>
      </c>
    </row>
    <row r="117" spans="1:9" x14ac:dyDescent="0.25">
      <c r="A117" s="137" t="s">
        <v>485</v>
      </c>
      <c r="B117" s="240" t="str">
        <f t="shared" si="5"/>
        <v>Kewaunee School District</v>
      </c>
      <c r="C117" s="140">
        <v>0.7</v>
      </c>
      <c r="D117" s="189">
        <f t="shared" si="6"/>
        <v>0.30000000000000004</v>
      </c>
      <c r="E117" s="190">
        <v>933.59999999999854</v>
      </c>
      <c r="F117" s="155">
        <v>32900</v>
      </c>
      <c r="G117" s="156">
        <f t="shared" si="7"/>
        <v>933.59999999999854</v>
      </c>
      <c r="H117" s="156">
        <f t="shared" si="8"/>
        <v>3111.9999999999945</v>
      </c>
      <c r="I117" s="157">
        <f t="shared" si="9"/>
        <v>0</v>
      </c>
    </row>
    <row r="118" spans="1:9" x14ac:dyDescent="0.25">
      <c r="A118" s="132" t="s">
        <v>486</v>
      </c>
      <c r="B118" s="185" t="str">
        <f t="shared" si="5"/>
        <v>Kickapoo Area School District</v>
      </c>
      <c r="C118" s="135">
        <v>0.8</v>
      </c>
      <c r="D118" s="187">
        <f t="shared" si="6"/>
        <v>0.19999999999999996</v>
      </c>
      <c r="E118" s="188">
        <v>18779</v>
      </c>
      <c r="F118" s="150">
        <v>8000</v>
      </c>
      <c r="G118" s="151">
        <f t="shared" si="7"/>
        <v>8000</v>
      </c>
      <c r="H118" s="151">
        <f t="shared" si="8"/>
        <v>40000.000000000007</v>
      </c>
      <c r="I118" s="152">
        <f t="shared" si="9"/>
        <v>10779</v>
      </c>
    </row>
    <row r="119" spans="1:9" x14ac:dyDescent="0.25">
      <c r="A119" s="137" t="s">
        <v>487</v>
      </c>
      <c r="B119" s="240" t="str">
        <f t="shared" si="5"/>
        <v>Kiel Area School District</v>
      </c>
      <c r="C119" s="140">
        <v>0.5</v>
      </c>
      <c r="D119" s="189">
        <f t="shared" si="6"/>
        <v>0.5</v>
      </c>
      <c r="E119" s="190">
        <v>760</v>
      </c>
      <c r="F119" s="155">
        <v>0</v>
      </c>
      <c r="G119" s="156">
        <f t="shared" si="7"/>
        <v>0</v>
      </c>
      <c r="H119" s="156">
        <f t="shared" si="8"/>
        <v>0</v>
      </c>
      <c r="I119" s="157">
        <f t="shared" si="9"/>
        <v>760</v>
      </c>
    </row>
    <row r="120" spans="1:9" x14ac:dyDescent="0.25">
      <c r="A120" s="132" t="s">
        <v>488</v>
      </c>
      <c r="B120" s="185" t="str">
        <f t="shared" si="5"/>
        <v>Lac Du Flambeau #1 School District</v>
      </c>
      <c r="C120" s="135">
        <v>0.85</v>
      </c>
      <c r="D120" s="187">
        <f t="shared" si="6"/>
        <v>0.15000000000000002</v>
      </c>
      <c r="E120" s="188">
        <v>8762.8999999999978</v>
      </c>
      <c r="F120" s="150">
        <v>14450</v>
      </c>
      <c r="G120" s="151">
        <f t="shared" si="7"/>
        <v>8762.8999999999978</v>
      </c>
      <c r="H120" s="151">
        <f t="shared" si="8"/>
        <v>58419.333333333307</v>
      </c>
      <c r="I120" s="152">
        <f t="shared" si="9"/>
        <v>0</v>
      </c>
    </row>
    <row r="121" spans="1:9" x14ac:dyDescent="0.25">
      <c r="A121" s="137" t="s">
        <v>489</v>
      </c>
      <c r="B121" s="240" t="str">
        <f t="shared" si="5"/>
        <v>Ladysmith School District</v>
      </c>
      <c r="C121" s="140">
        <v>0.8</v>
      </c>
      <c r="D121" s="189">
        <f t="shared" si="6"/>
        <v>0.19999999999999996</v>
      </c>
      <c r="E121" s="190">
        <v>0</v>
      </c>
      <c r="F121" s="155">
        <v>12800</v>
      </c>
      <c r="G121" s="156">
        <f t="shared" si="7"/>
        <v>0</v>
      </c>
      <c r="H121" s="156">
        <f t="shared" si="8"/>
        <v>0</v>
      </c>
      <c r="I121" s="157">
        <f t="shared" si="9"/>
        <v>0</v>
      </c>
    </row>
    <row r="122" spans="1:9" x14ac:dyDescent="0.25">
      <c r="A122" s="132" t="s">
        <v>975</v>
      </c>
      <c r="B122" s="185" t="str">
        <f t="shared" si="5"/>
        <v>La Farge School District</v>
      </c>
      <c r="C122" s="135">
        <v>0.8</v>
      </c>
      <c r="D122" s="187">
        <f t="shared" si="6"/>
        <v>0.19999999999999996</v>
      </c>
      <c r="E122" s="188">
        <v>12544.000000000004</v>
      </c>
      <c r="F122" s="150">
        <v>160</v>
      </c>
      <c r="G122" s="151">
        <f t="shared" si="7"/>
        <v>160</v>
      </c>
      <c r="H122" s="151">
        <f t="shared" si="8"/>
        <v>800.00000000000023</v>
      </c>
      <c r="I122" s="152">
        <f t="shared" si="9"/>
        <v>12384.000000000004</v>
      </c>
    </row>
    <row r="123" spans="1:9" x14ac:dyDescent="0.25">
      <c r="A123" s="137" t="s">
        <v>490</v>
      </c>
      <c r="B123" s="240" t="str">
        <f t="shared" si="5"/>
        <v>Lake Geneva-Genoa UHS School District</v>
      </c>
      <c r="C123" s="140">
        <v>0.7</v>
      </c>
      <c r="D123" s="189">
        <f t="shared" si="6"/>
        <v>0.30000000000000004</v>
      </c>
      <c r="E123" s="190">
        <v>57400</v>
      </c>
      <c r="F123" s="155">
        <v>154000</v>
      </c>
      <c r="G123" s="156">
        <f t="shared" si="7"/>
        <v>57400</v>
      </c>
      <c r="H123" s="156">
        <f t="shared" si="8"/>
        <v>191333.33333333331</v>
      </c>
      <c r="I123" s="157">
        <f t="shared" si="9"/>
        <v>0</v>
      </c>
    </row>
    <row r="124" spans="1:9" x14ac:dyDescent="0.25">
      <c r="A124" s="132" t="s">
        <v>491</v>
      </c>
      <c r="B124" s="185" t="str">
        <f t="shared" si="5"/>
        <v>Lake Holcombe School District</v>
      </c>
      <c r="C124" s="135">
        <v>0.7</v>
      </c>
      <c r="D124" s="187">
        <f t="shared" si="6"/>
        <v>0.30000000000000004</v>
      </c>
      <c r="E124" s="188">
        <v>9.9999999998544808E-2</v>
      </c>
      <c r="F124" s="150">
        <v>700</v>
      </c>
      <c r="G124" s="151">
        <f t="shared" si="7"/>
        <v>9.9999999998544808E-2</v>
      </c>
      <c r="H124" s="151">
        <f t="shared" si="8"/>
        <v>0.33333333332848264</v>
      </c>
      <c r="I124" s="152">
        <f t="shared" si="9"/>
        <v>0</v>
      </c>
    </row>
    <row r="125" spans="1:9" x14ac:dyDescent="0.25">
      <c r="A125" s="137" t="s">
        <v>492</v>
      </c>
      <c r="B125" s="240" t="str">
        <f t="shared" si="5"/>
        <v>Lakeland UHS School District</v>
      </c>
      <c r="C125" s="140">
        <v>0.7</v>
      </c>
      <c r="D125" s="189">
        <f t="shared" si="6"/>
        <v>0.30000000000000004</v>
      </c>
      <c r="E125" s="190">
        <v>0</v>
      </c>
      <c r="F125" s="155">
        <v>1330</v>
      </c>
      <c r="G125" s="156">
        <f t="shared" si="7"/>
        <v>0</v>
      </c>
      <c r="H125" s="156">
        <f t="shared" si="8"/>
        <v>0</v>
      </c>
      <c r="I125" s="157">
        <f t="shared" si="9"/>
        <v>0</v>
      </c>
    </row>
    <row r="126" spans="1:9" x14ac:dyDescent="0.25">
      <c r="A126" s="132" t="s">
        <v>493</v>
      </c>
      <c r="B126" s="185" t="str">
        <f t="shared" si="5"/>
        <v>Lancaster Community School District</v>
      </c>
      <c r="C126" s="135">
        <v>0.7</v>
      </c>
      <c r="D126" s="187">
        <f t="shared" si="6"/>
        <v>0.30000000000000004</v>
      </c>
      <c r="E126" s="188">
        <v>2640</v>
      </c>
      <c r="F126" s="150">
        <v>77700</v>
      </c>
      <c r="G126" s="151">
        <f t="shared" si="7"/>
        <v>2640</v>
      </c>
      <c r="H126" s="151">
        <f t="shared" si="8"/>
        <v>8799.9999999999982</v>
      </c>
      <c r="I126" s="152">
        <f t="shared" si="9"/>
        <v>0</v>
      </c>
    </row>
    <row r="127" spans="1:9" x14ac:dyDescent="0.25">
      <c r="A127" s="137" t="s">
        <v>494</v>
      </c>
      <c r="B127" s="240" t="str">
        <f t="shared" si="5"/>
        <v>Laona School District</v>
      </c>
      <c r="C127" s="140">
        <v>0.85</v>
      </c>
      <c r="D127" s="189">
        <f t="shared" si="6"/>
        <v>0.15000000000000002</v>
      </c>
      <c r="E127" s="190">
        <v>25118.2</v>
      </c>
      <c r="F127" s="155">
        <v>17850</v>
      </c>
      <c r="G127" s="156">
        <f t="shared" si="7"/>
        <v>17850</v>
      </c>
      <c r="H127" s="156">
        <f t="shared" si="8"/>
        <v>118999.99999999999</v>
      </c>
      <c r="I127" s="157">
        <f t="shared" si="9"/>
        <v>7268.2000000000007</v>
      </c>
    </row>
    <row r="128" spans="1:9" x14ac:dyDescent="0.25">
      <c r="A128" s="132" t="s">
        <v>495</v>
      </c>
      <c r="B128" s="185" t="str">
        <f t="shared" si="5"/>
        <v>Lena School District</v>
      </c>
      <c r="C128" s="135">
        <v>0.7</v>
      </c>
      <c r="D128" s="187">
        <f t="shared" si="6"/>
        <v>0.30000000000000004</v>
      </c>
      <c r="E128" s="188">
        <v>8133.5999999999985</v>
      </c>
      <c r="F128" s="150">
        <v>44100</v>
      </c>
      <c r="G128" s="151">
        <f t="shared" si="7"/>
        <v>8133.5999999999985</v>
      </c>
      <c r="H128" s="151">
        <f t="shared" si="8"/>
        <v>27111.999999999993</v>
      </c>
      <c r="I128" s="152">
        <f t="shared" si="9"/>
        <v>0</v>
      </c>
    </row>
    <row r="129" spans="1:9" x14ac:dyDescent="0.25">
      <c r="A129" s="137" t="s">
        <v>496</v>
      </c>
      <c r="B129" s="240" t="str">
        <f t="shared" si="5"/>
        <v>Linn J4 School District</v>
      </c>
      <c r="C129" s="140">
        <v>0.7</v>
      </c>
      <c r="D129" s="189">
        <f t="shared" si="6"/>
        <v>0.30000000000000004</v>
      </c>
      <c r="E129" s="190">
        <v>28995</v>
      </c>
      <c r="F129" s="155">
        <v>7000</v>
      </c>
      <c r="G129" s="156">
        <f t="shared" si="7"/>
        <v>7000</v>
      </c>
      <c r="H129" s="156">
        <f t="shared" si="8"/>
        <v>23333.333333333328</v>
      </c>
      <c r="I129" s="157">
        <f t="shared" si="9"/>
        <v>21995</v>
      </c>
    </row>
    <row r="130" spans="1:9" x14ac:dyDescent="0.25">
      <c r="A130" s="132" t="s">
        <v>497</v>
      </c>
      <c r="B130" s="185" t="str">
        <f t="shared" si="5"/>
        <v>Linn J6 School District</v>
      </c>
      <c r="C130" s="135">
        <v>0.6</v>
      </c>
      <c r="D130" s="187">
        <f t="shared" si="6"/>
        <v>0.4</v>
      </c>
      <c r="E130" s="188">
        <v>13762</v>
      </c>
      <c r="F130" s="150">
        <v>4800</v>
      </c>
      <c r="G130" s="151">
        <f t="shared" si="7"/>
        <v>4800</v>
      </c>
      <c r="H130" s="151">
        <f t="shared" si="8"/>
        <v>12000</v>
      </c>
      <c r="I130" s="152">
        <f t="shared" si="9"/>
        <v>8962</v>
      </c>
    </row>
    <row r="131" spans="1:9" x14ac:dyDescent="0.25">
      <c r="A131" s="137" t="s">
        <v>650</v>
      </c>
      <c r="B131" s="240" t="str">
        <f t="shared" ref="B131:B194" si="10">A131&amp;" School District"</f>
        <v>Lodi School District</v>
      </c>
      <c r="C131" s="140">
        <v>0.5</v>
      </c>
      <c r="D131" s="189">
        <f t="shared" ref="D131:D194" si="11">1-C131</f>
        <v>0.5</v>
      </c>
      <c r="E131" s="190">
        <v>60000</v>
      </c>
      <c r="F131" s="155">
        <v>79800</v>
      </c>
      <c r="G131" s="156">
        <f t="shared" ref="G131:G194" si="12">MIN(E131,F131)</f>
        <v>60000</v>
      </c>
      <c r="H131" s="156">
        <f t="shared" ref="H131:H194" si="13">G131/D131</f>
        <v>120000</v>
      </c>
      <c r="I131" s="157">
        <f t="shared" ref="I131:I194" si="14">E131-G131</f>
        <v>0</v>
      </c>
    </row>
    <row r="132" spans="1:9" x14ac:dyDescent="0.25">
      <c r="A132" s="132" t="s">
        <v>498</v>
      </c>
      <c r="B132" s="185" t="str">
        <f t="shared" si="10"/>
        <v>Lomira School District</v>
      </c>
      <c r="C132" s="135">
        <v>0.6</v>
      </c>
      <c r="D132" s="187">
        <f t="shared" si="11"/>
        <v>0.4</v>
      </c>
      <c r="E132" s="188">
        <v>381.80000000000291</v>
      </c>
      <c r="F132" s="150">
        <v>5400</v>
      </c>
      <c r="G132" s="151">
        <f t="shared" si="12"/>
        <v>381.80000000000291</v>
      </c>
      <c r="H132" s="151">
        <f t="shared" si="13"/>
        <v>954.50000000000728</v>
      </c>
      <c r="I132" s="152">
        <f t="shared" si="14"/>
        <v>0</v>
      </c>
    </row>
    <row r="133" spans="1:9" x14ac:dyDescent="0.25">
      <c r="A133" s="137" t="s">
        <v>499</v>
      </c>
      <c r="B133" s="240" t="str">
        <f t="shared" si="10"/>
        <v>Loyal School District</v>
      </c>
      <c r="C133" s="140">
        <v>0.7</v>
      </c>
      <c r="D133" s="189">
        <f t="shared" si="11"/>
        <v>0.30000000000000004</v>
      </c>
      <c r="E133" s="190">
        <v>259.99999999999636</v>
      </c>
      <c r="F133" s="155">
        <v>1890</v>
      </c>
      <c r="G133" s="156">
        <f t="shared" si="12"/>
        <v>259.99999999999636</v>
      </c>
      <c r="H133" s="156">
        <f t="shared" si="13"/>
        <v>866.66666666665446</v>
      </c>
      <c r="I133" s="157">
        <f t="shared" si="14"/>
        <v>0</v>
      </c>
    </row>
    <row r="134" spans="1:9" x14ac:dyDescent="0.25">
      <c r="A134" s="132" t="s">
        <v>500</v>
      </c>
      <c r="B134" s="185" t="str">
        <f t="shared" si="10"/>
        <v>Luck School District</v>
      </c>
      <c r="C134" s="135">
        <v>0.7</v>
      </c>
      <c r="D134" s="187">
        <f t="shared" si="11"/>
        <v>0.30000000000000004</v>
      </c>
      <c r="E134" s="188">
        <v>8683.5</v>
      </c>
      <c r="F134" s="150">
        <v>210</v>
      </c>
      <c r="G134" s="151">
        <f t="shared" si="12"/>
        <v>210</v>
      </c>
      <c r="H134" s="151">
        <f t="shared" si="13"/>
        <v>699.99999999999989</v>
      </c>
      <c r="I134" s="152">
        <f t="shared" si="14"/>
        <v>8473.5</v>
      </c>
    </row>
    <row r="135" spans="1:9" x14ac:dyDescent="0.25">
      <c r="A135" s="137" t="s">
        <v>501</v>
      </c>
      <c r="B135" s="240" t="str">
        <f t="shared" si="10"/>
        <v>Luxemburg-Casco School District</v>
      </c>
      <c r="C135" s="140">
        <v>0.5</v>
      </c>
      <c r="D135" s="189">
        <f t="shared" si="11"/>
        <v>0.5</v>
      </c>
      <c r="E135" s="190">
        <v>55300.5</v>
      </c>
      <c r="F135" s="155">
        <v>0</v>
      </c>
      <c r="G135" s="156">
        <f t="shared" si="12"/>
        <v>0</v>
      </c>
      <c r="H135" s="156">
        <f t="shared" si="13"/>
        <v>0</v>
      </c>
      <c r="I135" s="157">
        <f t="shared" si="14"/>
        <v>55300.5</v>
      </c>
    </row>
    <row r="136" spans="1:9" x14ac:dyDescent="0.25">
      <c r="A136" s="132" t="s">
        <v>502</v>
      </c>
      <c r="B136" s="185" t="str">
        <f t="shared" si="10"/>
        <v>Manawa School District</v>
      </c>
      <c r="C136" s="135">
        <v>0.7</v>
      </c>
      <c r="D136" s="187">
        <f t="shared" si="11"/>
        <v>0.30000000000000004</v>
      </c>
      <c r="E136" s="188">
        <v>0</v>
      </c>
      <c r="F136" s="150">
        <v>0</v>
      </c>
      <c r="G136" s="151">
        <f t="shared" si="12"/>
        <v>0</v>
      </c>
      <c r="H136" s="151">
        <f t="shared" si="13"/>
        <v>0</v>
      </c>
      <c r="I136" s="152">
        <f t="shared" si="14"/>
        <v>0</v>
      </c>
    </row>
    <row r="137" spans="1:9" x14ac:dyDescent="0.25">
      <c r="A137" s="137" t="s">
        <v>503</v>
      </c>
      <c r="B137" s="240" t="str">
        <f t="shared" si="10"/>
        <v>Maple School District</v>
      </c>
      <c r="C137" s="140">
        <v>0.6</v>
      </c>
      <c r="D137" s="189">
        <f t="shared" si="11"/>
        <v>0.4</v>
      </c>
      <c r="E137" s="190">
        <v>2920.7999999999956</v>
      </c>
      <c r="F137" s="155">
        <v>85800</v>
      </c>
      <c r="G137" s="156">
        <f t="shared" si="12"/>
        <v>2920.7999999999956</v>
      </c>
      <c r="H137" s="156">
        <f t="shared" si="13"/>
        <v>7301.9999999999891</v>
      </c>
      <c r="I137" s="157">
        <f t="shared" si="14"/>
        <v>0</v>
      </c>
    </row>
    <row r="138" spans="1:9" x14ac:dyDescent="0.25">
      <c r="A138" s="132" t="s">
        <v>504</v>
      </c>
      <c r="B138" s="185" t="str">
        <f t="shared" si="10"/>
        <v>Marathon City School District</v>
      </c>
      <c r="C138" s="135">
        <v>0.5</v>
      </c>
      <c r="D138" s="187">
        <f t="shared" si="11"/>
        <v>0.5</v>
      </c>
      <c r="E138" s="188">
        <v>0</v>
      </c>
      <c r="F138" s="150">
        <v>500</v>
      </c>
      <c r="G138" s="151">
        <f t="shared" si="12"/>
        <v>0</v>
      </c>
      <c r="H138" s="151">
        <f t="shared" si="13"/>
        <v>0</v>
      </c>
      <c r="I138" s="152">
        <f t="shared" si="14"/>
        <v>0</v>
      </c>
    </row>
    <row r="139" spans="1:9" x14ac:dyDescent="0.25">
      <c r="A139" s="137" t="s">
        <v>505</v>
      </c>
      <c r="B139" s="240" t="str">
        <f t="shared" si="10"/>
        <v>Marion School District</v>
      </c>
      <c r="C139" s="140">
        <v>0.8</v>
      </c>
      <c r="D139" s="189">
        <f t="shared" si="11"/>
        <v>0.19999999999999996</v>
      </c>
      <c r="E139" s="190">
        <v>0.20000000000436557</v>
      </c>
      <c r="F139" s="155">
        <v>2480</v>
      </c>
      <c r="G139" s="156">
        <f t="shared" si="12"/>
        <v>0.20000000000436557</v>
      </c>
      <c r="H139" s="156">
        <f t="shared" si="13"/>
        <v>1.0000000000218281</v>
      </c>
      <c r="I139" s="157">
        <f t="shared" si="14"/>
        <v>0</v>
      </c>
    </row>
    <row r="140" spans="1:9" x14ac:dyDescent="0.25">
      <c r="A140" s="132" t="s">
        <v>506</v>
      </c>
      <c r="B140" s="185" t="str">
        <f t="shared" si="10"/>
        <v>Markesan School District</v>
      </c>
      <c r="C140" s="135">
        <v>0.6</v>
      </c>
      <c r="D140" s="187">
        <f t="shared" si="11"/>
        <v>0.4</v>
      </c>
      <c r="E140" s="188">
        <v>0</v>
      </c>
      <c r="F140" s="150">
        <v>960</v>
      </c>
      <c r="G140" s="151">
        <f t="shared" si="12"/>
        <v>0</v>
      </c>
      <c r="H140" s="151">
        <f t="shared" si="13"/>
        <v>0</v>
      </c>
      <c r="I140" s="152">
        <f t="shared" si="14"/>
        <v>0</v>
      </c>
    </row>
    <row r="141" spans="1:9" x14ac:dyDescent="0.25">
      <c r="A141" s="137" t="s">
        <v>507</v>
      </c>
      <c r="B141" s="240" t="str">
        <f t="shared" si="10"/>
        <v>Mauston School District</v>
      </c>
      <c r="C141" s="140">
        <v>0.8</v>
      </c>
      <c r="D141" s="189">
        <f t="shared" si="11"/>
        <v>0.19999999999999996</v>
      </c>
      <c r="E141" s="190">
        <v>9868</v>
      </c>
      <c r="F141" s="155">
        <v>17600</v>
      </c>
      <c r="G141" s="156">
        <f t="shared" si="12"/>
        <v>9868</v>
      </c>
      <c r="H141" s="156">
        <f t="shared" si="13"/>
        <v>49340.000000000015</v>
      </c>
      <c r="I141" s="157">
        <f t="shared" si="14"/>
        <v>0</v>
      </c>
    </row>
    <row r="142" spans="1:9" x14ac:dyDescent="0.25">
      <c r="A142" s="132" t="s">
        <v>508</v>
      </c>
      <c r="B142" s="185" t="str">
        <f t="shared" si="10"/>
        <v>Mayville School District</v>
      </c>
      <c r="C142" s="135">
        <v>0.6</v>
      </c>
      <c r="D142" s="187">
        <f t="shared" si="11"/>
        <v>0.4</v>
      </c>
      <c r="E142" s="188">
        <v>3144</v>
      </c>
      <c r="F142" s="150">
        <v>0</v>
      </c>
      <c r="G142" s="151">
        <f t="shared" si="12"/>
        <v>0</v>
      </c>
      <c r="H142" s="151">
        <f t="shared" si="13"/>
        <v>0</v>
      </c>
      <c r="I142" s="152">
        <f t="shared" si="14"/>
        <v>3144</v>
      </c>
    </row>
    <row r="143" spans="1:9" x14ac:dyDescent="0.25">
      <c r="A143" s="137" t="s">
        <v>509</v>
      </c>
      <c r="B143" s="240" t="str">
        <f t="shared" si="10"/>
        <v>Medford Area School District</v>
      </c>
      <c r="C143" s="140">
        <v>0.6</v>
      </c>
      <c r="D143" s="189">
        <f t="shared" si="11"/>
        <v>0.4</v>
      </c>
      <c r="E143" s="190">
        <v>0</v>
      </c>
      <c r="F143" s="155">
        <v>6600</v>
      </c>
      <c r="G143" s="156">
        <f t="shared" si="12"/>
        <v>0</v>
      </c>
      <c r="H143" s="156">
        <f t="shared" si="13"/>
        <v>0</v>
      </c>
      <c r="I143" s="157">
        <f t="shared" si="14"/>
        <v>0</v>
      </c>
    </row>
    <row r="144" spans="1:9" x14ac:dyDescent="0.25">
      <c r="A144" s="132" t="s">
        <v>510</v>
      </c>
      <c r="B144" s="185" t="str">
        <f t="shared" si="10"/>
        <v>Mellen School District</v>
      </c>
      <c r="C144" s="135">
        <v>0.8</v>
      </c>
      <c r="D144" s="187">
        <f t="shared" si="11"/>
        <v>0.19999999999999996</v>
      </c>
      <c r="E144" s="188">
        <v>0</v>
      </c>
      <c r="F144" s="150">
        <v>13600</v>
      </c>
      <c r="G144" s="151">
        <f t="shared" si="12"/>
        <v>0</v>
      </c>
      <c r="H144" s="151">
        <f t="shared" si="13"/>
        <v>0</v>
      </c>
      <c r="I144" s="152">
        <f t="shared" si="14"/>
        <v>0</v>
      </c>
    </row>
    <row r="145" spans="1:9" x14ac:dyDescent="0.25">
      <c r="A145" s="137" t="s">
        <v>511</v>
      </c>
      <c r="B145" s="240" t="str">
        <f t="shared" si="10"/>
        <v>Melrose-Mindoro School District</v>
      </c>
      <c r="C145" s="140">
        <v>0.7</v>
      </c>
      <c r="D145" s="189">
        <f t="shared" si="11"/>
        <v>0.30000000000000004</v>
      </c>
      <c r="E145" s="190">
        <v>1160</v>
      </c>
      <c r="F145" s="155">
        <v>16800</v>
      </c>
      <c r="G145" s="156">
        <f t="shared" si="12"/>
        <v>1160</v>
      </c>
      <c r="H145" s="156">
        <f t="shared" si="13"/>
        <v>3866.6666666666661</v>
      </c>
      <c r="I145" s="157">
        <f t="shared" si="14"/>
        <v>0</v>
      </c>
    </row>
    <row r="146" spans="1:9" x14ac:dyDescent="0.25">
      <c r="A146" s="132" t="s">
        <v>512</v>
      </c>
      <c r="B146" s="185" t="str">
        <f t="shared" si="10"/>
        <v>Menominee Indian School District</v>
      </c>
      <c r="C146" s="135">
        <v>0.85</v>
      </c>
      <c r="D146" s="187">
        <f t="shared" si="11"/>
        <v>0.15000000000000002</v>
      </c>
      <c r="E146" s="188">
        <v>8749.9999999999964</v>
      </c>
      <c r="F146" s="150">
        <v>3825</v>
      </c>
      <c r="G146" s="151">
        <f t="shared" si="12"/>
        <v>3825</v>
      </c>
      <c r="H146" s="151">
        <f t="shared" si="13"/>
        <v>25499.999999999996</v>
      </c>
      <c r="I146" s="152">
        <f t="shared" si="14"/>
        <v>4924.9999999999964</v>
      </c>
    </row>
    <row r="147" spans="1:9" x14ac:dyDescent="0.25">
      <c r="A147" s="137" t="s">
        <v>513</v>
      </c>
      <c r="B147" s="240" t="str">
        <f t="shared" si="10"/>
        <v>Menomonie Area School District</v>
      </c>
      <c r="C147" s="140">
        <v>0.7</v>
      </c>
      <c r="D147" s="189">
        <f t="shared" si="11"/>
        <v>0.30000000000000004</v>
      </c>
      <c r="E147" s="190">
        <v>70.499999999992724</v>
      </c>
      <c r="F147" s="155">
        <v>179200</v>
      </c>
      <c r="G147" s="156">
        <f t="shared" si="12"/>
        <v>70.499999999992724</v>
      </c>
      <c r="H147" s="156">
        <f t="shared" si="13"/>
        <v>234.9999999999757</v>
      </c>
      <c r="I147" s="157">
        <f t="shared" si="14"/>
        <v>0</v>
      </c>
    </row>
    <row r="148" spans="1:9" x14ac:dyDescent="0.25">
      <c r="A148" s="132" t="s">
        <v>514</v>
      </c>
      <c r="B148" s="185" t="str">
        <f t="shared" si="10"/>
        <v>Mercer School District</v>
      </c>
      <c r="C148" s="135">
        <v>0.8</v>
      </c>
      <c r="D148" s="187">
        <f t="shared" si="11"/>
        <v>0.19999999999999996</v>
      </c>
      <c r="E148" s="188">
        <v>3539</v>
      </c>
      <c r="F148" s="150">
        <v>0</v>
      </c>
      <c r="G148" s="151">
        <f t="shared" si="12"/>
        <v>0</v>
      </c>
      <c r="H148" s="151">
        <f t="shared" si="13"/>
        <v>0</v>
      </c>
      <c r="I148" s="152">
        <f t="shared" si="14"/>
        <v>3539</v>
      </c>
    </row>
    <row r="149" spans="1:9" x14ac:dyDescent="0.25">
      <c r="A149" s="137" t="s">
        <v>515</v>
      </c>
      <c r="B149" s="240" t="str">
        <f t="shared" si="10"/>
        <v>Merrill Area School District</v>
      </c>
      <c r="C149" s="140">
        <v>0.7</v>
      </c>
      <c r="D149" s="189">
        <f t="shared" si="11"/>
        <v>0.30000000000000004</v>
      </c>
      <c r="E149" s="190">
        <v>0</v>
      </c>
      <c r="F149" s="155">
        <v>1610</v>
      </c>
      <c r="G149" s="156">
        <f t="shared" si="12"/>
        <v>0</v>
      </c>
      <c r="H149" s="156">
        <f t="shared" si="13"/>
        <v>0</v>
      </c>
      <c r="I149" s="157">
        <f t="shared" si="14"/>
        <v>0</v>
      </c>
    </row>
    <row r="150" spans="1:9" x14ac:dyDescent="0.25">
      <c r="A150" s="132" t="s">
        <v>516</v>
      </c>
      <c r="B150" s="185" t="str">
        <f t="shared" si="10"/>
        <v>Mineral Point School District</v>
      </c>
      <c r="C150" s="135">
        <v>0.6</v>
      </c>
      <c r="D150" s="187">
        <f t="shared" si="11"/>
        <v>0.4</v>
      </c>
      <c r="E150" s="188">
        <v>1557</v>
      </c>
      <c r="F150" s="150">
        <v>28800</v>
      </c>
      <c r="G150" s="151">
        <f t="shared" si="12"/>
        <v>1557</v>
      </c>
      <c r="H150" s="151">
        <f t="shared" si="13"/>
        <v>3892.5</v>
      </c>
      <c r="I150" s="152">
        <f t="shared" si="14"/>
        <v>0</v>
      </c>
    </row>
    <row r="151" spans="1:9" x14ac:dyDescent="0.25">
      <c r="A151" s="137" t="s">
        <v>517</v>
      </c>
      <c r="B151" s="240" t="str">
        <f t="shared" si="10"/>
        <v>Minocqua J1 School District</v>
      </c>
      <c r="C151" s="140">
        <v>0.7</v>
      </c>
      <c r="D151" s="189">
        <f t="shared" si="11"/>
        <v>0.30000000000000004</v>
      </c>
      <c r="E151" s="190">
        <v>10385.099999999999</v>
      </c>
      <c r="F151" s="155">
        <v>6300</v>
      </c>
      <c r="G151" s="156">
        <f t="shared" si="12"/>
        <v>6300</v>
      </c>
      <c r="H151" s="156">
        <f t="shared" si="13"/>
        <v>20999.999999999996</v>
      </c>
      <c r="I151" s="157">
        <f t="shared" si="14"/>
        <v>4085.0999999999985</v>
      </c>
    </row>
    <row r="152" spans="1:9" x14ac:dyDescent="0.25">
      <c r="A152" s="132" t="s">
        <v>518</v>
      </c>
      <c r="B152" s="185" t="str">
        <f t="shared" si="10"/>
        <v>Mishicot School District</v>
      </c>
      <c r="C152" s="135">
        <v>0.6</v>
      </c>
      <c r="D152" s="187">
        <f t="shared" si="11"/>
        <v>0.4</v>
      </c>
      <c r="E152" s="188">
        <v>0</v>
      </c>
      <c r="F152" s="150">
        <v>0</v>
      </c>
      <c r="G152" s="151">
        <f t="shared" si="12"/>
        <v>0</v>
      </c>
      <c r="H152" s="151">
        <f t="shared" si="13"/>
        <v>0</v>
      </c>
      <c r="I152" s="152">
        <f t="shared" si="14"/>
        <v>0</v>
      </c>
    </row>
    <row r="153" spans="1:9" x14ac:dyDescent="0.25">
      <c r="A153" s="137" t="s">
        <v>519</v>
      </c>
      <c r="B153" s="240" t="str">
        <f t="shared" si="10"/>
        <v>Mondovi School District</v>
      </c>
      <c r="C153" s="140">
        <v>0.7</v>
      </c>
      <c r="D153" s="189">
        <f t="shared" si="11"/>
        <v>0.30000000000000004</v>
      </c>
      <c r="E153" s="190">
        <v>2600</v>
      </c>
      <c r="F153" s="155">
        <v>140</v>
      </c>
      <c r="G153" s="156">
        <f t="shared" si="12"/>
        <v>140</v>
      </c>
      <c r="H153" s="156">
        <f t="shared" si="13"/>
        <v>466.66666666666657</v>
      </c>
      <c r="I153" s="157">
        <f t="shared" si="14"/>
        <v>2460</v>
      </c>
    </row>
    <row r="154" spans="1:9" x14ac:dyDescent="0.25">
      <c r="A154" s="132" t="s">
        <v>520</v>
      </c>
      <c r="B154" s="185" t="str">
        <f t="shared" si="10"/>
        <v>Monroe School District</v>
      </c>
      <c r="C154" s="135">
        <v>0.7</v>
      </c>
      <c r="D154" s="187">
        <f t="shared" si="11"/>
        <v>0.30000000000000004</v>
      </c>
      <c r="E154" s="188">
        <v>0</v>
      </c>
      <c r="F154" s="150">
        <v>31500</v>
      </c>
      <c r="G154" s="151">
        <f t="shared" si="12"/>
        <v>0</v>
      </c>
      <c r="H154" s="151">
        <f t="shared" si="13"/>
        <v>0</v>
      </c>
      <c r="I154" s="152">
        <f t="shared" si="14"/>
        <v>0</v>
      </c>
    </row>
    <row r="155" spans="1:9" x14ac:dyDescent="0.25">
      <c r="A155" s="137" t="s">
        <v>521</v>
      </c>
      <c r="B155" s="240" t="str">
        <f t="shared" si="10"/>
        <v>Montello School District</v>
      </c>
      <c r="C155" s="140">
        <v>0</v>
      </c>
      <c r="D155" s="189">
        <f t="shared" si="11"/>
        <v>1</v>
      </c>
      <c r="E155" s="190">
        <v>26664</v>
      </c>
      <c r="F155" s="155">
        <v>0</v>
      </c>
      <c r="G155" s="156">
        <f t="shared" si="12"/>
        <v>0</v>
      </c>
      <c r="H155" s="156">
        <f t="shared" si="13"/>
        <v>0</v>
      </c>
      <c r="I155" s="157">
        <f t="shared" si="14"/>
        <v>26664</v>
      </c>
    </row>
    <row r="156" spans="1:9" x14ac:dyDescent="0.25">
      <c r="A156" s="132" t="s">
        <v>522</v>
      </c>
      <c r="B156" s="185" t="str">
        <f t="shared" si="10"/>
        <v>Monticello School District</v>
      </c>
      <c r="C156" s="135">
        <v>0.6</v>
      </c>
      <c r="D156" s="187">
        <f t="shared" si="11"/>
        <v>0.4</v>
      </c>
      <c r="E156" s="188">
        <v>30000</v>
      </c>
      <c r="F156" s="150">
        <v>300</v>
      </c>
      <c r="G156" s="151">
        <f t="shared" si="12"/>
        <v>300</v>
      </c>
      <c r="H156" s="151">
        <f t="shared" si="13"/>
        <v>750</v>
      </c>
      <c r="I156" s="152">
        <f t="shared" si="14"/>
        <v>29700</v>
      </c>
    </row>
    <row r="157" spans="1:9" x14ac:dyDescent="0.25">
      <c r="A157" s="137" t="s">
        <v>523</v>
      </c>
      <c r="B157" s="240" t="str">
        <f t="shared" si="10"/>
        <v>Mosinee School District</v>
      </c>
      <c r="C157" s="140">
        <v>0.5</v>
      </c>
      <c r="D157" s="189">
        <f t="shared" si="11"/>
        <v>0.5</v>
      </c>
      <c r="E157" s="190">
        <v>168</v>
      </c>
      <c r="F157" s="155">
        <v>50500</v>
      </c>
      <c r="G157" s="156">
        <f t="shared" si="12"/>
        <v>168</v>
      </c>
      <c r="H157" s="156">
        <f t="shared" si="13"/>
        <v>336</v>
      </c>
      <c r="I157" s="157">
        <f t="shared" si="14"/>
        <v>0</v>
      </c>
    </row>
    <row r="158" spans="1:9" x14ac:dyDescent="0.25">
      <c r="A158" s="132" t="s">
        <v>524</v>
      </c>
      <c r="B158" s="185" t="str">
        <f t="shared" si="10"/>
        <v>Necedah Area School District</v>
      </c>
      <c r="C158" s="135">
        <v>0.8</v>
      </c>
      <c r="D158" s="187">
        <f t="shared" si="11"/>
        <v>0.19999999999999996</v>
      </c>
      <c r="E158" s="188">
        <v>0</v>
      </c>
      <c r="F158" s="150">
        <v>4800</v>
      </c>
      <c r="G158" s="151">
        <f t="shared" si="12"/>
        <v>0</v>
      </c>
      <c r="H158" s="151">
        <f t="shared" si="13"/>
        <v>0</v>
      </c>
      <c r="I158" s="152">
        <f t="shared" si="14"/>
        <v>0</v>
      </c>
    </row>
    <row r="159" spans="1:9" x14ac:dyDescent="0.25">
      <c r="A159" s="137" t="s">
        <v>525</v>
      </c>
      <c r="B159" s="240" t="str">
        <f t="shared" si="10"/>
        <v>Neillsville School District</v>
      </c>
      <c r="C159" s="140">
        <v>0.7</v>
      </c>
      <c r="D159" s="189">
        <f t="shared" si="11"/>
        <v>0.30000000000000004</v>
      </c>
      <c r="E159" s="190">
        <v>460</v>
      </c>
      <c r="F159" s="155">
        <v>0</v>
      </c>
      <c r="G159" s="156">
        <f t="shared" si="12"/>
        <v>0</v>
      </c>
      <c r="H159" s="156">
        <f t="shared" si="13"/>
        <v>0</v>
      </c>
      <c r="I159" s="157">
        <f t="shared" si="14"/>
        <v>460</v>
      </c>
    </row>
    <row r="160" spans="1:9" x14ac:dyDescent="0.25">
      <c r="A160" s="132" t="s">
        <v>526</v>
      </c>
      <c r="B160" s="185" t="str">
        <f t="shared" si="10"/>
        <v>Nekoosa School District</v>
      </c>
      <c r="C160" s="135">
        <v>0.7</v>
      </c>
      <c r="D160" s="187">
        <f t="shared" si="11"/>
        <v>0.30000000000000004</v>
      </c>
      <c r="E160" s="188">
        <v>19.999999999992724</v>
      </c>
      <c r="F160" s="150">
        <v>7000</v>
      </c>
      <c r="G160" s="151">
        <f t="shared" si="12"/>
        <v>19.999999999992724</v>
      </c>
      <c r="H160" s="151">
        <f t="shared" si="13"/>
        <v>66.666666666642399</v>
      </c>
      <c r="I160" s="152">
        <f t="shared" si="14"/>
        <v>0</v>
      </c>
    </row>
    <row r="161" spans="1:9" x14ac:dyDescent="0.25">
      <c r="A161" s="137" t="s">
        <v>527</v>
      </c>
      <c r="B161" s="240" t="str">
        <f t="shared" si="10"/>
        <v>New Auburn School District</v>
      </c>
      <c r="C161" s="140">
        <v>0.7</v>
      </c>
      <c r="D161" s="189">
        <f t="shared" si="11"/>
        <v>0.30000000000000004</v>
      </c>
      <c r="E161" s="190">
        <v>28089</v>
      </c>
      <c r="F161" s="155">
        <v>45500</v>
      </c>
      <c r="G161" s="156">
        <f t="shared" si="12"/>
        <v>28089</v>
      </c>
      <c r="H161" s="156">
        <f t="shared" si="13"/>
        <v>93629.999999999985</v>
      </c>
      <c r="I161" s="157">
        <f t="shared" si="14"/>
        <v>0</v>
      </c>
    </row>
    <row r="162" spans="1:9" x14ac:dyDescent="0.25">
      <c r="A162" s="132" t="s">
        <v>528</v>
      </c>
      <c r="B162" s="185" t="str">
        <f t="shared" si="10"/>
        <v>New Glarus School District</v>
      </c>
      <c r="C162" s="135">
        <v>0.6</v>
      </c>
      <c r="D162" s="187">
        <f t="shared" si="11"/>
        <v>0.4</v>
      </c>
      <c r="E162" s="188">
        <v>3080</v>
      </c>
      <c r="F162" s="150">
        <v>1920</v>
      </c>
      <c r="G162" s="151">
        <f t="shared" si="12"/>
        <v>1920</v>
      </c>
      <c r="H162" s="151">
        <f t="shared" si="13"/>
        <v>4800</v>
      </c>
      <c r="I162" s="152">
        <f t="shared" si="14"/>
        <v>1160</v>
      </c>
    </row>
    <row r="163" spans="1:9" x14ac:dyDescent="0.25">
      <c r="A163" s="137" t="s">
        <v>529</v>
      </c>
      <c r="B163" s="240" t="str">
        <f t="shared" si="10"/>
        <v>New Holstein School District</v>
      </c>
      <c r="C163" s="140">
        <v>0.6</v>
      </c>
      <c r="D163" s="189">
        <f t="shared" si="11"/>
        <v>0.4</v>
      </c>
      <c r="E163" s="190">
        <v>24862</v>
      </c>
      <c r="F163" s="155">
        <v>78600</v>
      </c>
      <c r="G163" s="156">
        <f t="shared" si="12"/>
        <v>24862</v>
      </c>
      <c r="H163" s="156">
        <f t="shared" si="13"/>
        <v>62155</v>
      </c>
      <c r="I163" s="157">
        <f t="shared" si="14"/>
        <v>0</v>
      </c>
    </row>
    <row r="164" spans="1:9" x14ac:dyDescent="0.25">
      <c r="A164" s="132" t="s">
        <v>530</v>
      </c>
      <c r="B164" s="185" t="str">
        <f t="shared" si="10"/>
        <v>New Lisbon School District</v>
      </c>
      <c r="C164" s="135">
        <v>0.8</v>
      </c>
      <c r="D164" s="187">
        <f t="shared" si="11"/>
        <v>0.19999999999999996</v>
      </c>
      <c r="E164" s="188">
        <v>2768.5999999999985</v>
      </c>
      <c r="F164" s="150">
        <v>9600</v>
      </c>
      <c r="G164" s="151">
        <f t="shared" si="12"/>
        <v>2768.5999999999985</v>
      </c>
      <c r="H164" s="151">
        <f t="shared" si="13"/>
        <v>13842.999999999996</v>
      </c>
      <c r="I164" s="152">
        <f t="shared" si="14"/>
        <v>0</v>
      </c>
    </row>
    <row r="165" spans="1:9" x14ac:dyDescent="0.25">
      <c r="A165" s="137" t="s">
        <v>531</v>
      </c>
      <c r="B165" s="240" t="str">
        <f t="shared" si="10"/>
        <v>New London School District</v>
      </c>
      <c r="C165" s="140">
        <v>0.7</v>
      </c>
      <c r="D165" s="189">
        <f t="shared" si="11"/>
        <v>0.30000000000000004</v>
      </c>
      <c r="E165" s="190">
        <v>60000</v>
      </c>
      <c r="F165" s="155">
        <v>42700</v>
      </c>
      <c r="G165" s="156">
        <f t="shared" si="12"/>
        <v>42700</v>
      </c>
      <c r="H165" s="156">
        <f t="shared" si="13"/>
        <v>142333.33333333331</v>
      </c>
      <c r="I165" s="157">
        <f t="shared" si="14"/>
        <v>17300</v>
      </c>
    </row>
    <row r="166" spans="1:9" x14ac:dyDescent="0.25">
      <c r="A166" s="132" t="s">
        <v>532</v>
      </c>
      <c r="B166" s="185" t="str">
        <f t="shared" si="10"/>
        <v>Niagara School District</v>
      </c>
      <c r="C166" s="135">
        <v>0.8</v>
      </c>
      <c r="D166" s="187">
        <f t="shared" si="11"/>
        <v>0.19999999999999996</v>
      </c>
      <c r="E166" s="188">
        <v>9310.0000000000036</v>
      </c>
      <c r="F166" s="150">
        <v>49600</v>
      </c>
      <c r="G166" s="151">
        <f t="shared" si="12"/>
        <v>9310.0000000000036</v>
      </c>
      <c r="H166" s="151">
        <f t="shared" si="13"/>
        <v>46550.000000000029</v>
      </c>
      <c r="I166" s="152">
        <f t="shared" si="14"/>
        <v>0</v>
      </c>
    </row>
    <row r="167" spans="1:9" x14ac:dyDescent="0.25">
      <c r="A167" s="137" t="s">
        <v>533</v>
      </c>
      <c r="B167" s="240" t="str">
        <f t="shared" si="10"/>
        <v>North Cape School District</v>
      </c>
      <c r="C167" s="140">
        <v>0.5</v>
      </c>
      <c r="D167" s="189">
        <f t="shared" si="11"/>
        <v>0.5</v>
      </c>
      <c r="E167" s="190">
        <v>0</v>
      </c>
      <c r="F167" s="155">
        <v>100</v>
      </c>
      <c r="G167" s="156">
        <f t="shared" si="12"/>
        <v>0</v>
      </c>
      <c r="H167" s="156">
        <f t="shared" si="13"/>
        <v>0</v>
      </c>
      <c r="I167" s="157">
        <f t="shared" si="14"/>
        <v>0</v>
      </c>
    </row>
    <row r="168" spans="1:9" x14ac:dyDescent="0.25">
      <c r="A168" s="132" t="s">
        <v>534</v>
      </c>
      <c r="B168" s="185" t="str">
        <f t="shared" si="10"/>
        <v>North Crawford School District</v>
      </c>
      <c r="C168" s="135">
        <v>0.8</v>
      </c>
      <c r="D168" s="187">
        <f t="shared" si="11"/>
        <v>0.19999999999999996</v>
      </c>
      <c r="E168" s="188">
        <v>0</v>
      </c>
      <c r="F168" s="150">
        <v>0</v>
      </c>
      <c r="G168" s="151">
        <f t="shared" si="12"/>
        <v>0</v>
      </c>
      <c r="H168" s="151">
        <f t="shared" si="13"/>
        <v>0</v>
      </c>
      <c r="I168" s="152">
        <f t="shared" si="14"/>
        <v>0</v>
      </c>
    </row>
    <row r="169" spans="1:9" x14ac:dyDescent="0.25">
      <c r="A169" s="137" t="s">
        <v>535</v>
      </c>
      <c r="B169" s="240" t="str">
        <f t="shared" si="10"/>
        <v>North Lakeland School District</v>
      </c>
      <c r="C169" s="140">
        <v>0.7</v>
      </c>
      <c r="D169" s="189">
        <f t="shared" si="11"/>
        <v>0.30000000000000004</v>
      </c>
      <c r="E169" s="190">
        <v>17362</v>
      </c>
      <c r="F169" s="155">
        <v>350</v>
      </c>
      <c r="G169" s="156">
        <f t="shared" si="12"/>
        <v>350</v>
      </c>
      <c r="H169" s="156">
        <f t="shared" si="13"/>
        <v>1166.6666666666665</v>
      </c>
      <c r="I169" s="157">
        <f t="shared" si="14"/>
        <v>17012</v>
      </c>
    </row>
    <row r="170" spans="1:9" x14ac:dyDescent="0.25">
      <c r="A170" s="132" t="s">
        <v>536</v>
      </c>
      <c r="B170" s="185" t="str">
        <f t="shared" si="10"/>
        <v>Northern Ozaukee School District</v>
      </c>
      <c r="C170" s="135">
        <v>0.6</v>
      </c>
      <c r="D170" s="187">
        <f t="shared" si="11"/>
        <v>0.4</v>
      </c>
      <c r="E170" s="188">
        <v>33520</v>
      </c>
      <c r="F170" s="150">
        <v>18000</v>
      </c>
      <c r="G170" s="151">
        <f t="shared" si="12"/>
        <v>18000</v>
      </c>
      <c r="H170" s="151">
        <f t="shared" si="13"/>
        <v>45000</v>
      </c>
      <c r="I170" s="152">
        <f t="shared" si="14"/>
        <v>15520</v>
      </c>
    </row>
    <row r="171" spans="1:9" x14ac:dyDescent="0.25">
      <c r="A171" s="137" t="s">
        <v>537</v>
      </c>
      <c r="B171" s="240" t="str">
        <f t="shared" si="10"/>
        <v>Northland Pines School District</v>
      </c>
      <c r="C171" s="140">
        <v>0.7</v>
      </c>
      <c r="D171" s="189">
        <f t="shared" si="11"/>
        <v>0.30000000000000004</v>
      </c>
      <c r="E171" s="190">
        <v>7073.5999999999913</v>
      </c>
      <c r="F171" s="155">
        <v>7700</v>
      </c>
      <c r="G171" s="156">
        <f t="shared" si="12"/>
        <v>7073.5999999999913</v>
      </c>
      <c r="H171" s="156">
        <f t="shared" si="13"/>
        <v>23578.666666666635</v>
      </c>
      <c r="I171" s="157">
        <f t="shared" si="14"/>
        <v>0</v>
      </c>
    </row>
    <row r="172" spans="1:9" x14ac:dyDescent="0.25">
      <c r="A172" s="132" t="s">
        <v>538</v>
      </c>
      <c r="B172" s="185" t="str">
        <f t="shared" si="10"/>
        <v>Northwood School District</v>
      </c>
      <c r="C172" s="135">
        <v>0.8</v>
      </c>
      <c r="D172" s="187">
        <f t="shared" si="11"/>
        <v>0.19999999999999996</v>
      </c>
      <c r="E172" s="188">
        <v>16237.400000000003</v>
      </c>
      <c r="F172" s="150">
        <v>0</v>
      </c>
      <c r="G172" s="151">
        <f t="shared" si="12"/>
        <v>0</v>
      </c>
      <c r="H172" s="151">
        <f t="shared" si="13"/>
        <v>0</v>
      </c>
      <c r="I172" s="152">
        <f t="shared" si="14"/>
        <v>16237.400000000003</v>
      </c>
    </row>
    <row r="173" spans="1:9" x14ac:dyDescent="0.25">
      <c r="A173" s="137" t="s">
        <v>539</v>
      </c>
      <c r="B173" s="240" t="str">
        <f t="shared" si="10"/>
        <v>Norwalk-Ontario-Wilton School District</v>
      </c>
      <c r="C173" s="140">
        <v>0.8</v>
      </c>
      <c r="D173" s="189">
        <f t="shared" si="11"/>
        <v>0.19999999999999996</v>
      </c>
      <c r="E173" s="190">
        <v>8708</v>
      </c>
      <c r="F173" s="155">
        <v>9600</v>
      </c>
      <c r="G173" s="156">
        <f t="shared" si="12"/>
        <v>8708</v>
      </c>
      <c r="H173" s="156">
        <f t="shared" si="13"/>
        <v>43540.000000000007</v>
      </c>
      <c r="I173" s="157">
        <f t="shared" si="14"/>
        <v>0</v>
      </c>
    </row>
    <row r="174" spans="1:9" x14ac:dyDescent="0.25">
      <c r="A174" s="132" t="s">
        <v>540</v>
      </c>
      <c r="B174" s="185" t="str">
        <f t="shared" si="10"/>
        <v>Norway J7 School District</v>
      </c>
      <c r="C174" s="135">
        <v>0.5</v>
      </c>
      <c r="D174" s="187">
        <f t="shared" si="11"/>
        <v>0.5</v>
      </c>
      <c r="E174" s="188">
        <v>25010</v>
      </c>
      <c r="F174" s="150">
        <v>7000</v>
      </c>
      <c r="G174" s="151">
        <f t="shared" si="12"/>
        <v>7000</v>
      </c>
      <c r="H174" s="151">
        <f t="shared" si="13"/>
        <v>14000</v>
      </c>
      <c r="I174" s="152">
        <f t="shared" si="14"/>
        <v>18010</v>
      </c>
    </row>
    <row r="175" spans="1:9" x14ac:dyDescent="0.25">
      <c r="A175" s="137" t="s">
        <v>541</v>
      </c>
      <c r="B175" s="240" t="str">
        <f t="shared" si="10"/>
        <v>Oakfield School District</v>
      </c>
      <c r="C175" s="140">
        <v>0.6</v>
      </c>
      <c r="D175" s="189">
        <f t="shared" si="11"/>
        <v>0.4</v>
      </c>
      <c r="E175" s="190">
        <v>0</v>
      </c>
      <c r="F175" s="155">
        <v>18600</v>
      </c>
      <c r="G175" s="156">
        <f t="shared" si="12"/>
        <v>0</v>
      </c>
      <c r="H175" s="156">
        <f t="shared" si="13"/>
        <v>0</v>
      </c>
      <c r="I175" s="157">
        <f t="shared" si="14"/>
        <v>0</v>
      </c>
    </row>
    <row r="176" spans="1:9" x14ac:dyDescent="0.25">
      <c r="A176" s="132" t="s">
        <v>542</v>
      </c>
      <c r="B176" s="185" t="str">
        <f t="shared" si="10"/>
        <v>Oconto School District</v>
      </c>
      <c r="C176" s="135">
        <v>0.7</v>
      </c>
      <c r="D176" s="187">
        <f t="shared" si="11"/>
        <v>0.30000000000000004</v>
      </c>
      <c r="E176" s="188">
        <v>38232.5</v>
      </c>
      <c r="F176" s="150">
        <v>86100</v>
      </c>
      <c r="G176" s="151">
        <f t="shared" si="12"/>
        <v>38232.5</v>
      </c>
      <c r="H176" s="151">
        <f t="shared" si="13"/>
        <v>127441.66666666664</v>
      </c>
      <c r="I176" s="152">
        <f t="shared" si="14"/>
        <v>0</v>
      </c>
    </row>
    <row r="177" spans="1:9" x14ac:dyDescent="0.25">
      <c r="A177" s="137" t="s">
        <v>543</v>
      </c>
      <c r="B177" s="240" t="str">
        <f t="shared" si="10"/>
        <v>Oconto Falls School District</v>
      </c>
      <c r="C177" s="140">
        <v>0.6</v>
      </c>
      <c r="D177" s="189">
        <f t="shared" si="11"/>
        <v>0.4</v>
      </c>
      <c r="E177" s="190">
        <v>0</v>
      </c>
      <c r="F177" s="155">
        <v>7200</v>
      </c>
      <c r="G177" s="156">
        <f t="shared" si="12"/>
        <v>0</v>
      </c>
      <c r="H177" s="156">
        <f t="shared" si="13"/>
        <v>0</v>
      </c>
      <c r="I177" s="157">
        <f t="shared" si="14"/>
        <v>0</v>
      </c>
    </row>
    <row r="178" spans="1:9" x14ac:dyDescent="0.25">
      <c r="A178" s="132" t="s">
        <v>544</v>
      </c>
      <c r="B178" s="185" t="str">
        <f t="shared" si="10"/>
        <v>Omro School District</v>
      </c>
      <c r="C178" s="135">
        <v>0.6</v>
      </c>
      <c r="D178" s="187">
        <f t="shared" si="11"/>
        <v>0.4</v>
      </c>
      <c r="E178" s="188">
        <v>0</v>
      </c>
      <c r="F178" s="150">
        <v>4800</v>
      </c>
      <c r="G178" s="151">
        <f t="shared" si="12"/>
        <v>0</v>
      </c>
      <c r="H178" s="151">
        <f t="shared" si="13"/>
        <v>0</v>
      </c>
      <c r="I178" s="152">
        <f t="shared" si="14"/>
        <v>0</v>
      </c>
    </row>
    <row r="179" spans="1:9" x14ac:dyDescent="0.25">
      <c r="A179" s="137" t="s">
        <v>545</v>
      </c>
      <c r="B179" s="240" t="str">
        <f t="shared" si="10"/>
        <v>Osceola School District</v>
      </c>
      <c r="C179" s="140">
        <v>0.6</v>
      </c>
      <c r="D179" s="189">
        <f t="shared" si="11"/>
        <v>0.4</v>
      </c>
      <c r="E179" s="190">
        <v>0</v>
      </c>
      <c r="F179" s="155">
        <v>120600</v>
      </c>
      <c r="G179" s="156">
        <f t="shared" si="12"/>
        <v>0</v>
      </c>
      <c r="H179" s="156">
        <f t="shared" si="13"/>
        <v>0</v>
      </c>
      <c r="I179" s="157">
        <f t="shared" si="14"/>
        <v>0</v>
      </c>
    </row>
    <row r="180" spans="1:9" x14ac:dyDescent="0.25">
      <c r="A180" s="132" t="s">
        <v>546</v>
      </c>
      <c r="B180" s="185" t="str">
        <f t="shared" si="10"/>
        <v>Osseo-Fairchild School District</v>
      </c>
      <c r="C180" s="135">
        <v>0.7</v>
      </c>
      <c r="D180" s="187">
        <f t="shared" si="11"/>
        <v>0.30000000000000004</v>
      </c>
      <c r="E180" s="188">
        <v>100</v>
      </c>
      <c r="F180" s="150">
        <v>30800</v>
      </c>
      <c r="G180" s="151">
        <f t="shared" si="12"/>
        <v>100</v>
      </c>
      <c r="H180" s="151">
        <f t="shared" si="13"/>
        <v>333.33333333333326</v>
      </c>
      <c r="I180" s="152">
        <f t="shared" si="14"/>
        <v>0</v>
      </c>
    </row>
    <row r="181" spans="1:9" x14ac:dyDescent="0.25">
      <c r="A181" s="137" t="s">
        <v>547</v>
      </c>
      <c r="B181" s="240" t="str">
        <f t="shared" si="10"/>
        <v>Owen-Withee School District</v>
      </c>
      <c r="C181" s="140">
        <v>0.7</v>
      </c>
      <c r="D181" s="189">
        <f t="shared" si="11"/>
        <v>0.30000000000000004</v>
      </c>
      <c r="E181" s="190">
        <v>10</v>
      </c>
      <c r="F181" s="155">
        <v>1610</v>
      </c>
      <c r="G181" s="156">
        <f t="shared" si="12"/>
        <v>10</v>
      </c>
      <c r="H181" s="156">
        <f t="shared" si="13"/>
        <v>33.333333333333329</v>
      </c>
      <c r="I181" s="157">
        <f t="shared" si="14"/>
        <v>0</v>
      </c>
    </row>
    <row r="182" spans="1:9" x14ac:dyDescent="0.25">
      <c r="A182" s="132" t="s">
        <v>548</v>
      </c>
      <c r="B182" s="185" t="str">
        <f t="shared" si="10"/>
        <v>Palmyra-Eagle Area School District</v>
      </c>
      <c r="C182" s="135">
        <v>0.6</v>
      </c>
      <c r="D182" s="187">
        <f t="shared" si="11"/>
        <v>0.4</v>
      </c>
      <c r="E182" s="188">
        <v>0</v>
      </c>
      <c r="F182" s="150">
        <v>9000</v>
      </c>
      <c r="G182" s="151">
        <f t="shared" si="12"/>
        <v>0</v>
      </c>
      <c r="H182" s="151">
        <f t="shared" si="13"/>
        <v>0</v>
      </c>
      <c r="I182" s="152">
        <f t="shared" si="14"/>
        <v>0</v>
      </c>
    </row>
    <row r="183" spans="1:9" x14ac:dyDescent="0.25">
      <c r="A183" s="137" t="s">
        <v>549</v>
      </c>
      <c r="B183" s="240" t="str">
        <f t="shared" si="10"/>
        <v>Pardeeville Area School District</v>
      </c>
      <c r="C183" s="140">
        <v>0.7</v>
      </c>
      <c r="D183" s="189">
        <f t="shared" si="11"/>
        <v>0.30000000000000004</v>
      </c>
      <c r="E183" s="190">
        <v>220.19999999999709</v>
      </c>
      <c r="F183" s="155">
        <v>1540</v>
      </c>
      <c r="G183" s="156">
        <f t="shared" si="12"/>
        <v>220.19999999999709</v>
      </c>
      <c r="H183" s="156">
        <f t="shared" si="13"/>
        <v>733.99999999999022</v>
      </c>
      <c r="I183" s="157">
        <f t="shared" si="14"/>
        <v>0</v>
      </c>
    </row>
    <row r="184" spans="1:9" x14ac:dyDescent="0.25">
      <c r="A184" s="132" t="s">
        <v>550</v>
      </c>
      <c r="B184" s="185" t="str">
        <f t="shared" si="10"/>
        <v>Paris J1 School District</v>
      </c>
      <c r="C184" s="135">
        <v>0.6</v>
      </c>
      <c r="D184" s="187">
        <f t="shared" si="11"/>
        <v>0.4</v>
      </c>
      <c r="E184" s="188">
        <v>30000</v>
      </c>
      <c r="F184" s="150">
        <v>25800</v>
      </c>
      <c r="G184" s="151">
        <f t="shared" si="12"/>
        <v>25800</v>
      </c>
      <c r="H184" s="151">
        <f t="shared" si="13"/>
        <v>64500</v>
      </c>
      <c r="I184" s="152">
        <f t="shared" si="14"/>
        <v>4200</v>
      </c>
    </row>
    <row r="185" spans="1:9" x14ac:dyDescent="0.25">
      <c r="A185" s="137" t="s">
        <v>551</v>
      </c>
      <c r="B185" s="240" t="str">
        <f t="shared" si="10"/>
        <v>Parkview School District</v>
      </c>
      <c r="C185" s="140">
        <v>0.6</v>
      </c>
      <c r="D185" s="189">
        <f t="shared" si="11"/>
        <v>0.4</v>
      </c>
      <c r="E185" s="190">
        <v>0</v>
      </c>
      <c r="F185" s="155">
        <v>0</v>
      </c>
      <c r="G185" s="156">
        <f t="shared" si="12"/>
        <v>0</v>
      </c>
      <c r="H185" s="156">
        <f t="shared" si="13"/>
        <v>0</v>
      </c>
      <c r="I185" s="157">
        <f t="shared" si="14"/>
        <v>0</v>
      </c>
    </row>
    <row r="186" spans="1:9" x14ac:dyDescent="0.25">
      <c r="A186" s="132" t="s">
        <v>552</v>
      </c>
      <c r="B186" s="185" t="str">
        <f t="shared" si="10"/>
        <v>Pecatonica Area School District</v>
      </c>
      <c r="C186" s="135">
        <v>0.7</v>
      </c>
      <c r="D186" s="187">
        <f t="shared" si="11"/>
        <v>0.30000000000000004</v>
      </c>
      <c r="E186" s="188">
        <v>0</v>
      </c>
      <c r="F186" s="150">
        <v>2100</v>
      </c>
      <c r="G186" s="151">
        <f t="shared" si="12"/>
        <v>0</v>
      </c>
      <c r="H186" s="151">
        <f t="shared" si="13"/>
        <v>0</v>
      </c>
      <c r="I186" s="152">
        <f t="shared" si="14"/>
        <v>0</v>
      </c>
    </row>
    <row r="187" spans="1:9" x14ac:dyDescent="0.25">
      <c r="A187" s="137" t="s">
        <v>553</v>
      </c>
      <c r="B187" s="240" t="str">
        <f t="shared" si="10"/>
        <v>Pepin Area School District</v>
      </c>
      <c r="C187" s="140">
        <v>0.6</v>
      </c>
      <c r="D187" s="189">
        <f t="shared" si="11"/>
        <v>0.4</v>
      </c>
      <c r="E187" s="190">
        <v>500</v>
      </c>
      <c r="F187" s="155">
        <v>0</v>
      </c>
      <c r="G187" s="156">
        <f t="shared" si="12"/>
        <v>0</v>
      </c>
      <c r="H187" s="156">
        <f t="shared" si="13"/>
        <v>0</v>
      </c>
      <c r="I187" s="157">
        <f t="shared" si="14"/>
        <v>500</v>
      </c>
    </row>
    <row r="188" spans="1:9" x14ac:dyDescent="0.25">
      <c r="A188" s="132" t="s">
        <v>554</v>
      </c>
      <c r="B188" s="185" t="str">
        <f t="shared" si="10"/>
        <v>Peshtigo School District</v>
      </c>
      <c r="C188" s="135">
        <v>0.6</v>
      </c>
      <c r="D188" s="187">
        <f t="shared" si="11"/>
        <v>0.4</v>
      </c>
      <c r="E188" s="188">
        <v>4000</v>
      </c>
      <c r="F188" s="150">
        <v>56400</v>
      </c>
      <c r="G188" s="151">
        <f t="shared" si="12"/>
        <v>4000</v>
      </c>
      <c r="H188" s="151">
        <f t="shared" si="13"/>
        <v>10000</v>
      </c>
      <c r="I188" s="152">
        <f t="shared" si="14"/>
        <v>0</v>
      </c>
    </row>
    <row r="189" spans="1:9" x14ac:dyDescent="0.25">
      <c r="A189" s="137" t="s">
        <v>555</v>
      </c>
      <c r="B189" s="240" t="str">
        <f t="shared" si="10"/>
        <v>Phelps School District</v>
      </c>
      <c r="C189" s="140">
        <v>0.8</v>
      </c>
      <c r="D189" s="189">
        <f t="shared" si="11"/>
        <v>0.19999999999999996</v>
      </c>
      <c r="E189" s="190">
        <v>30000</v>
      </c>
      <c r="F189" s="155">
        <v>480</v>
      </c>
      <c r="G189" s="156">
        <f t="shared" si="12"/>
        <v>480</v>
      </c>
      <c r="H189" s="156">
        <f t="shared" si="13"/>
        <v>2400.0000000000005</v>
      </c>
      <c r="I189" s="157">
        <f t="shared" si="14"/>
        <v>29520</v>
      </c>
    </row>
    <row r="190" spans="1:9" x14ac:dyDescent="0.25">
      <c r="A190" s="132" t="s">
        <v>556</v>
      </c>
      <c r="B190" s="185" t="str">
        <f t="shared" si="10"/>
        <v>Phillips School District</v>
      </c>
      <c r="C190" s="135">
        <v>0.7</v>
      </c>
      <c r="D190" s="187">
        <f t="shared" si="11"/>
        <v>0.30000000000000004</v>
      </c>
      <c r="E190" s="188">
        <v>1999.9000000000015</v>
      </c>
      <c r="F190" s="150">
        <v>25900</v>
      </c>
      <c r="G190" s="151">
        <f t="shared" si="12"/>
        <v>1999.9000000000015</v>
      </c>
      <c r="H190" s="151">
        <f t="shared" si="13"/>
        <v>6666.3333333333376</v>
      </c>
      <c r="I190" s="152">
        <f t="shared" si="14"/>
        <v>0</v>
      </c>
    </row>
    <row r="191" spans="1:9" x14ac:dyDescent="0.25">
      <c r="A191" s="137" t="s">
        <v>557</v>
      </c>
      <c r="B191" s="240" t="str">
        <f t="shared" si="10"/>
        <v>Pittsville School District</v>
      </c>
      <c r="C191" s="140">
        <v>0.6</v>
      </c>
      <c r="D191" s="189">
        <f t="shared" si="11"/>
        <v>0.4</v>
      </c>
      <c r="E191" s="190">
        <v>7301</v>
      </c>
      <c r="F191" s="155">
        <v>600</v>
      </c>
      <c r="G191" s="156">
        <f t="shared" si="12"/>
        <v>600</v>
      </c>
      <c r="H191" s="156">
        <f t="shared" si="13"/>
        <v>1500</v>
      </c>
      <c r="I191" s="157">
        <f t="shared" si="14"/>
        <v>6701</v>
      </c>
    </row>
    <row r="192" spans="1:9" x14ac:dyDescent="0.25">
      <c r="A192" s="132" t="s">
        <v>558</v>
      </c>
      <c r="B192" s="185" t="str">
        <f t="shared" si="10"/>
        <v>Platteville School District</v>
      </c>
      <c r="C192" s="135">
        <v>0.6</v>
      </c>
      <c r="D192" s="187">
        <f t="shared" si="11"/>
        <v>0.4</v>
      </c>
      <c r="E192" s="188">
        <v>6445.5999999999985</v>
      </c>
      <c r="F192" s="150">
        <v>15600</v>
      </c>
      <c r="G192" s="151">
        <f t="shared" si="12"/>
        <v>6445.5999999999985</v>
      </c>
      <c r="H192" s="151">
        <f t="shared" si="13"/>
        <v>16113.999999999996</v>
      </c>
      <c r="I192" s="152">
        <f t="shared" si="14"/>
        <v>0</v>
      </c>
    </row>
    <row r="193" spans="1:9" x14ac:dyDescent="0.25">
      <c r="A193" s="137" t="s">
        <v>559</v>
      </c>
      <c r="B193" s="240" t="str">
        <f t="shared" si="10"/>
        <v>Plum City School District</v>
      </c>
      <c r="C193" s="140">
        <v>0.7</v>
      </c>
      <c r="D193" s="189">
        <f t="shared" si="11"/>
        <v>0.30000000000000004</v>
      </c>
      <c r="E193" s="190">
        <v>0</v>
      </c>
      <c r="F193" s="155">
        <v>2660</v>
      </c>
      <c r="G193" s="156">
        <f t="shared" si="12"/>
        <v>0</v>
      </c>
      <c r="H193" s="156">
        <f t="shared" si="13"/>
        <v>0</v>
      </c>
      <c r="I193" s="157">
        <f t="shared" si="14"/>
        <v>0</v>
      </c>
    </row>
    <row r="194" spans="1:9" x14ac:dyDescent="0.25">
      <c r="A194" s="132" t="s">
        <v>560</v>
      </c>
      <c r="B194" s="185" t="str">
        <f t="shared" si="10"/>
        <v>Port Edwards School District</v>
      </c>
      <c r="C194" s="135">
        <v>0.6</v>
      </c>
      <c r="D194" s="187">
        <f t="shared" si="11"/>
        <v>0.4</v>
      </c>
      <c r="E194" s="188">
        <v>344.09999999999854</v>
      </c>
      <c r="F194" s="150">
        <v>3600</v>
      </c>
      <c r="G194" s="151">
        <f t="shared" si="12"/>
        <v>344.09999999999854</v>
      </c>
      <c r="H194" s="151">
        <f t="shared" si="13"/>
        <v>860.24999999999636</v>
      </c>
      <c r="I194" s="152">
        <f t="shared" si="14"/>
        <v>0</v>
      </c>
    </row>
    <row r="195" spans="1:9" x14ac:dyDescent="0.25">
      <c r="A195" s="137" t="s">
        <v>561</v>
      </c>
      <c r="B195" s="240" t="str">
        <f t="shared" ref="B195:B258" si="15">A195&amp;" School District"</f>
        <v>Portage Community School District</v>
      </c>
      <c r="C195" s="140">
        <v>0.7</v>
      </c>
      <c r="D195" s="189">
        <f t="shared" ref="D195:D258" si="16">1-C195</f>
        <v>0.30000000000000004</v>
      </c>
      <c r="E195" s="190">
        <v>0</v>
      </c>
      <c r="F195" s="155">
        <v>112000</v>
      </c>
      <c r="G195" s="156">
        <f t="shared" ref="G195:G258" si="17">MIN(E195,F195)</f>
        <v>0</v>
      </c>
      <c r="H195" s="156">
        <f t="shared" ref="H195:H258" si="18">G195/D195</f>
        <v>0</v>
      </c>
      <c r="I195" s="157">
        <f t="shared" ref="I195:I258" si="19">E195-G195</f>
        <v>0</v>
      </c>
    </row>
    <row r="196" spans="1:9" x14ac:dyDescent="0.25">
      <c r="A196" s="132" t="s">
        <v>562</v>
      </c>
      <c r="B196" s="185" t="str">
        <f t="shared" si="15"/>
        <v>Potosi School District</v>
      </c>
      <c r="C196" s="135">
        <v>0.6</v>
      </c>
      <c r="D196" s="187">
        <f t="shared" si="16"/>
        <v>0.4</v>
      </c>
      <c r="E196" s="188">
        <v>526.39999999999782</v>
      </c>
      <c r="F196" s="150">
        <v>2160</v>
      </c>
      <c r="G196" s="151">
        <f t="shared" si="17"/>
        <v>526.39999999999782</v>
      </c>
      <c r="H196" s="151">
        <f t="shared" si="18"/>
        <v>1315.9999999999945</v>
      </c>
      <c r="I196" s="152">
        <f t="shared" si="19"/>
        <v>0</v>
      </c>
    </row>
    <row r="197" spans="1:9" x14ac:dyDescent="0.25">
      <c r="A197" s="137" t="s">
        <v>563</v>
      </c>
      <c r="B197" s="240" t="str">
        <f t="shared" si="15"/>
        <v>Poynette School District</v>
      </c>
      <c r="C197" s="140">
        <v>0.6</v>
      </c>
      <c r="D197" s="189">
        <f t="shared" si="16"/>
        <v>0.4</v>
      </c>
      <c r="E197" s="190">
        <v>0</v>
      </c>
      <c r="F197" s="155">
        <v>1860</v>
      </c>
      <c r="G197" s="156">
        <f t="shared" si="17"/>
        <v>0</v>
      </c>
      <c r="H197" s="156">
        <f t="shared" si="18"/>
        <v>0</v>
      </c>
      <c r="I197" s="157">
        <f t="shared" si="19"/>
        <v>0</v>
      </c>
    </row>
    <row r="198" spans="1:9" x14ac:dyDescent="0.25">
      <c r="A198" s="132" t="s">
        <v>564</v>
      </c>
      <c r="B198" s="185" t="str">
        <f t="shared" si="15"/>
        <v>Prairie Du Chien Area School District</v>
      </c>
      <c r="C198" s="135">
        <v>0.7</v>
      </c>
      <c r="D198" s="187">
        <f t="shared" si="16"/>
        <v>0.30000000000000004</v>
      </c>
      <c r="E198" s="188">
        <v>560.00000000000728</v>
      </c>
      <c r="F198" s="150">
        <v>12600</v>
      </c>
      <c r="G198" s="151">
        <f t="shared" si="17"/>
        <v>560.00000000000728</v>
      </c>
      <c r="H198" s="151">
        <f t="shared" si="18"/>
        <v>1866.6666666666906</v>
      </c>
      <c r="I198" s="152">
        <f t="shared" si="19"/>
        <v>0</v>
      </c>
    </row>
    <row r="199" spans="1:9" x14ac:dyDescent="0.25">
      <c r="A199" s="137" t="s">
        <v>565</v>
      </c>
      <c r="B199" s="240" t="str">
        <f t="shared" si="15"/>
        <v>Prairie Farm School District</v>
      </c>
      <c r="C199" s="140">
        <v>0.7</v>
      </c>
      <c r="D199" s="189">
        <f t="shared" si="16"/>
        <v>0.30000000000000004</v>
      </c>
      <c r="E199" s="190">
        <v>9710</v>
      </c>
      <c r="F199" s="155">
        <v>10500</v>
      </c>
      <c r="G199" s="156">
        <f t="shared" si="17"/>
        <v>9710</v>
      </c>
      <c r="H199" s="156">
        <f t="shared" si="18"/>
        <v>32366.666666666661</v>
      </c>
      <c r="I199" s="157">
        <f t="shared" si="19"/>
        <v>0</v>
      </c>
    </row>
    <row r="200" spans="1:9" x14ac:dyDescent="0.25">
      <c r="A200" s="132" t="s">
        <v>566</v>
      </c>
      <c r="B200" s="185" t="str">
        <f t="shared" si="15"/>
        <v>Prentice School District</v>
      </c>
      <c r="C200" s="135">
        <v>0.7</v>
      </c>
      <c r="D200" s="187">
        <f t="shared" si="16"/>
        <v>0.30000000000000004</v>
      </c>
      <c r="E200" s="188">
        <v>202.79999999999563</v>
      </c>
      <c r="F200" s="150">
        <v>280</v>
      </c>
      <c r="G200" s="151">
        <f t="shared" si="17"/>
        <v>202.79999999999563</v>
      </c>
      <c r="H200" s="151">
        <f t="shared" si="18"/>
        <v>675.99999999998533</v>
      </c>
      <c r="I200" s="152">
        <f t="shared" si="19"/>
        <v>0</v>
      </c>
    </row>
    <row r="201" spans="1:9" x14ac:dyDescent="0.25">
      <c r="A201" s="137" t="s">
        <v>567</v>
      </c>
      <c r="B201" s="240" t="str">
        <f t="shared" si="15"/>
        <v>Princeton School District</v>
      </c>
      <c r="C201" s="140">
        <v>0.7</v>
      </c>
      <c r="D201" s="189">
        <f t="shared" si="16"/>
        <v>0.30000000000000004</v>
      </c>
      <c r="E201" s="190">
        <v>1280.0999999999985</v>
      </c>
      <c r="F201" s="155">
        <v>0</v>
      </c>
      <c r="G201" s="156">
        <f t="shared" si="17"/>
        <v>0</v>
      </c>
      <c r="H201" s="156">
        <f t="shared" si="18"/>
        <v>0</v>
      </c>
      <c r="I201" s="157">
        <f t="shared" si="19"/>
        <v>1280.0999999999985</v>
      </c>
    </row>
    <row r="202" spans="1:9" x14ac:dyDescent="0.25">
      <c r="A202" s="132" t="s">
        <v>568</v>
      </c>
      <c r="B202" s="185" t="str">
        <f t="shared" si="15"/>
        <v>Randolph School District</v>
      </c>
      <c r="C202" s="135">
        <v>0.7</v>
      </c>
      <c r="D202" s="187">
        <f t="shared" si="16"/>
        <v>0.30000000000000004</v>
      </c>
      <c r="E202" s="188">
        <v>16360</v>
      </c>
      <c r="F202" s="150">
        <v>840</v>
      </c>
      <c r="G202" s="151">
        <f t="shared" si="17"/>
        <v>840</v>
      </c>
      <c r="H202" s="151">
        <f t="shared" si="18"/>
        <v>2799.9999999999995</v>
      </c>
      <c r="I202" s="152">
        <f t="shared" si="19"/>
        <v>15520</v>
      </c>
    </row>
    <row r="203" spans="1:9" x14ac:dyDescent="0.25">
      <c r="A203" s="137" t="s">
        <v>569</v>
      </c>
      <c r="B203" s="240" t="str">
        <f t="shared" si="15"/>
        <v>Random Lake School District</v>
      </c>
      <c r="C203" s="140">
        <v>0.6</v>
      </c>
      <c r="D203" s="189">
        <f t="shared" si="16"/>
        <v>0.4</v>
      </c>
      <c r="E203" s="190">
        <v>16532.400000000001</v>
      </c>
      <c r="F203" s="155">
        <v>23400</v>
      </c>
      <c r="G203" s="156">
        <f t="shared" si="17"/>
        <v>16532.400000000001</v>
      </c>
      <c r="H203" s="156">
        <f t="shared" si="18"/>
        <v>41331</v>
      </c>
      <c r="I203" s="157">
        <f t="shared" si="19"/>
        <v>0</v>
      </c>
    </row>
    <row r="204" spans="1:9" x14ac:dyDescent="0.25">
      <c r="A204" s="132" t="s">
        <v>570</v>
      </c>
      <c r="B204" s="185" t="str">
        <f t="shared" si="15"/>
        <v>Raymond #14 School District</v>
      </c>
      <c r="C204" s="135">
        <v>0.5</v>
      </c>
      <c r="D204" s="187">
        <f t="shared" si="16"/>
        <v>0.5</v>
      </c>
      <c r="E204" s="188">
        <v>23431</v>
      </c>
      <c r="F204" s="150">
        <v>32500</v>
      </c>
      <c r="G204" s="151">
        <f t="shared" si="17"/>
        <v>23431</v>
      </c>
      <c r="H204" s="151">
        <f t="shared" si="18"/>
        <v>46862</v>
      </c>
      <c r="I204" s="152">
        <f t="shared" si="19"/>
        <v>0</v>
      </c>
    </row>
    <row r="205" spans="1:9" x14ac:dyDescent="0.25">
      <c r="A205" s="137" t="s">
        <v>571</v>
      </c>
      <c r="B205" s="240" t="str">
        <f t="shared" si="15"/>
        <v>Reedsburg School District</v>
      </c>
      <c r="C205" s="140">
        <v>0.7</v>
      </c>
      <c r="D205" s="189">
        <f t="shared" si="16"/>
        <v>0.30000000000000004</v>
      </c>
      <c r="E205" s="190">
        <v>0</v>
      </c>
      <c r="F205" s="155">
        <v>27300</v>
      </c>
      <c r="G205" s="156">
        <f t="shared" si="17"/>
        <v>0</v>
      </c>
      <c r="H205" s="156">
        <f t="shared" si="18"/>
        <v>0</v>
      </c>
      <c r="I205" s="157">
        <f t="shared" si="19"/>
        <v>0</v>
      </c>
    </row>
    <row r="206" spans="1:9" x14ac:dyDescent="0.25">
      <c r="A206" s="132" t="s">
        <v>572</v>
      </c>
      <c r="B206" s="185" t="str">
        <f t="shared" si="15"/>
        <v>Reedsville School District</v>
      </c>
      <c r="C206" s="135">
        <v>0.6</v>
      </c>
      <c r="D206" s="187">
        <f t="shared" si="16"/>
        <v>0.4</v>
      </c>
      <c r="E206" s="188">
        <v>22728</v>
      </c>
      <c r="F206" s="150">
        <v>31200</v>
      </c>
      <c r="G206" s="151">
        <f t="shared" si="17"/>
        <v>22728</v>
      </c>
      <c r="H206" s="151">
        <f t="shared" si="18"/>
        <v>56820</v>
      </c>
      <c r="I206" s="152">
        <f t="shared" si="19"/>
        <v>0</v>
      </c>
    </row>
    <row r="207" spans="1:9" x14ac:dyDescent="0.25">
      <c r="A207" s="137" t="s">
        <v>573</v>
      </c>
      <c r="B207" s="240" t="str">
        <f t="shared" si="15"/>
        <v>Rhinelander School District</v>
      </c>
      <c r="C207" s="140">
        <v>0.7</v>
      </c>
      <c r="D207" s="189">
        <f t="shared" si="16"/>
        <v>0.30000000000000004</v>
      </c>
      <c r="E207" s="190">
        <v>0</v>
      </c>
      <c r="F207" s="155">
        <v>44100</v>
      </c>
      <c r="G207" s="156">
        <f t="shared" si="17"/>
        <v>0</v>
      </c>
      <c r="H207" s="156">
        <f t="shared" si="18"/>
        <v>0</v>
      </c>
      <c r="I207" s="157">
        <f t="shared" si="19"/>
        <v>0</v>
      </c>
    </row>
    <row r="208" spans="1:9" x14ac:dyDescent="0.25">
      <c r="A208" s="132" t="s">
        <v>574</v>
      </c>
      <c r="B208" s="185" t="str">
        <f t="shared" si="15"/>
        <v>Rib Lake School District</v>
      </c>
      <c r="C208" s="135">
        <v>0.7</v>
      </c>
      <c r="D208" s="187">
        <f t="shared" si="16"/>
        <v>0.30000000000000004</v>
      </c>
      <c r="E208" s="188">
        <v>9.999999999490683E-2</v>
      </c>
      <c r="F208" s="150">
        <v>980</v>
      </c>
      <c r="G208" s="151">
        <f t="shared" si="17"/>
        <v>9.999999999490683E-2</v>
      </c>
      <c r="H208" s="151">
        <f t="shared" si="18"/>
        <v>0.33333333331635606</v>
      </c>
      <c r="I208" s="152">
        <f t="shared" si="19"/>
        <v>0</v>
      </c>
    </row>
    <row r="209" spans="1:9" x14ac:dyDescent="0.25">
      <c r="A209" s="137" t="s">
        <v>575</v>
      </c>
      <c r="B209" s="240" t="str">
        <f t="shared" si="15"/>
        <v>Rice Lake Area School District</v>
      </c>
      <c r="C209" s="140">
        <v>0.7</v>
      </c>
      <c r="D209" s="189">
        <f t="shared" si="16"/>
        <v>0.30000000000000004</v>
      </c>
      <c r="E209" s="190">
        <v>475</v>
      </c>
      <c r="F209" s="155">
        <v>2030</v>
      </c>
      <c r="G209" s="156">
        <f t="shared" si="17"/>
        <v>475</v>
      </c>
      <c r="H209" s="156">
        <f t="shared" si="18"/>
        <v>1583.333333333333</v>
      </c>
      <c r="I209" s="157">
        <f t="shared" si="19"/>
        <v>0</v>
      </c>
    </row>
    <row r="210" spans="1:9" x14ac:dyDescent="0.25">
      <c r="A210" s="132" t="s">
        <v>576</v>
      </c>
      <c r="B210" s="185" t="str">
        <f t="shared" si="15"/>
        <v>Richland School District</v>
      </c>
      <c r="C210" s="135">
        <v>0.8</v>
      </c>
      <c r="D210" s="187">
        <f t="shared" si="16"/>
        <v>0.19999999999999996</v>
      </c>
      <c r="E210" s="188">
        <v>23916</v>
      </c>
      <c r="F210" s="150">
        <v>73600</v>
      </c>
      <c r="G210" s="151">
        <f t="shared" si="17"/>
        <v>23916</v>
      </c>
      <c r="H210" s="151">
        <f t="shared" si="18"/>
        <v>119580.00000000003</v>
      </c>
      <c r="I210" s="152">
        <f t="shared" si="19"/>
        <v>0</v>
      </c>
    </row>
    <row r="211" spans="1:9" x14ac:dyDescent="0.25">
      <c r="A211" s="137" t="s">
        <v>577</v>
      </c>
      <c r="B211" s="240" t="str">
        <f t="shared" si="15"/>
        <v>Rio Community School District</v>
      </c>
      <c r="C211" s="140">
        <v>0.7</v>
      </c>
      <c r="D211" s="189">
        <f t="shared" si="16"/>
        <v>0.30000000000000004</v>
      </c>
      <c r="E211" s="190">
        <v>4321.5</v>
      </c>
      <c r="F211" s="155">
        <v>0</v>
      </c>
      <c r="G211" s="156">
        <f t="shared" si="17"/>
        <v>0</v>
      </c>
      <c r="H211" s="156">
        <f t="shared" si="18"/>
        <v>0</v>
      </c>
      <c r="I211" s="157">
        <f t="shared" si="19"/>
        <v>4321.5</v>
      </c>
    </row>
    <row r="212" spans="1:9" x14ac:dyDescent="0.25">
      <c r="A212" s="132" t="s">
        <v>578</v>
      </c>
      <c r="B212" s="185" t="str">
        <f t="shared" si="15"/>
        <v>Ripon Area School District</v>
      </c>
      <c r="C212" s="135">
        <v>0.6</v>
      </c>
      <c r="D212" s="187">
        <f t="shared" si="16"/>
        <v>0.4</v>
      </c>
      <c r="E212" s="188">
        <v>0</v>
      </c>
      <c r="F212" s="150">
        <v>16800</v>
      </c>
      <c r="G212" s="151">
        <f t="shared" si="17"/>
        <v>0</v>
      </c>
      <c r="H212" s="151">
        <f t="shared" si="18"/>
        <v>0</v>
      </c>
      <c r="I212" s="152">
        <f t="shared" si="19"/>
        <v>0</v>
      </c>
    </row>
    <row r="213" spans="1:9" x14ac:dyDescent="0.25">
      <c r="A213" s="137" t="s">
        <v>579</v>
      </c>
      <c r="B213" s="240" t="str">
        <f t="shared" si="15"/>
        <v>River Ridge School District</v>
      </c>
      <c r="C213" s="140">
        <v>0.7</v>
      </c>
      <c r="D213" s="189">
        <f t="shared" si="16"/>
        <v>0.30000000000000004</v>
      </c>
      <c r="E213" s="190">
        <v>2728</v>
      </c>
      <c r="F213" s="155">
        <v>11900</v>
      </c>
      <c r="G213" s="156">
        <f t="shared" si="17"/>
        <v>2728</v>
      </c>
      <c r="H213" s="156">
        <f t="shared" si="18"/>
        <v>9093.3333333333321</v>
      </c>
      <c r="I213" s="157">
        <f t="shared" si="19"/>
        <v>0</v>
      </c>
    </row>
    <row r="214" spans="1:9" x14ac:dyDescent="0.25">
      <c r="A214" s="132" t="s">
        <v>580</v>
      </c>
      <c r="B214" s="185" t="str">
        <f t="shared" si="15"/>
        <v>River Valley School District</v>
      </c>
      <c r="C214" s="135">
        <v>0.6</v>
      </c>
      <c r="D214" s="187">
        <f t="shared" si="16"/>
        <v>0.4</v>
      </c>
      <c r="E214" s="188">
        <v>0</v>
      </c>
      <c r="F214" s="150">
        <v>15000</v>
      </c>
      <c r="G214" s="151">
        <f t="shared" si="17"/>
        <v>0</v>
      </c>
      <c r="H214" s="151">
        <f t="shared" si="18"/>
        <v>0</v>
      </c>
      <c r="I214" s="152">
        <f t="shared" si="19"/>
        <v>0</v>
      </c>
    </row>
    <row r="215" spans="1:9" x14ac:dyDescent="0.25">
      <c r="A215" s="137" t="s">
        <v>581</v>
      </c>
      <c r="B215" s="240" t="str">
        <f t="shared" si="15"/>
        <v>Riverdale School District</v>
      </c>
      <c r="C215" s="140">
        <v>0.7</v>
      </c>
      <c r="D215" s="189">
        <f t="shared" si="16"/>
        <v>0.30000000000000004</v>
      </c>
      <c r="E215" s="190">
        <v>3304.9999999999964</v>
      </c>
      <c r="F215" s="155">
        <v>18900</v>
      </c>
      <c r="G215" s="156">
        <f t="shared" si="17"/>
        <v>3304.9999999999964</v>
      </c>
      <c r="H215" s="156">
        <f t="shared" si="18"/>
        <v>11016.666666666653</v>
      </c>
      <c r="I215" s="157">
        <f t="shared" si="19"/>
        <v>0</v>
      </c>
    </row>
    <row r="216" spans="1:9" x14ac:dyDescent="0.25">
      <c r="A216" s="132" t="s">
        <v>582</v>
      </c>
      <c r="B216" s="185" t="str">
        <f t="shared" si="15"/>
        <v>Rosendale-Brandon School District</v>
      </c>
      <c r="C216" s="135">
        <v>0.5</v>
      </c>
      <c r="D216" s="187">
        <f t="shared" si="16"/>
        <v>0.5</v>
      </c>
      <c r="E216" s="188">
        <v>45</v>
      </c>
      <c r="F216" s="150">
        <v>34500</v>
      </c>
      <c r="G216" s="151">
        <f t="shared" si="17"/>
        <v>45</v>
      </c>
      <c r="H216" s="151">
        <f t="shared" si="18"/>
        <v>90</v>
      </c>
      <c r="I216" s="152">
        <f t="shared" si="19"/>
        <v>0</v>
      </c>
    </row>
    <row r="217" spans="1:9" x14ac:dyDescent="0.25">
      <c r="A217" s="137" t="s">
        <v>583</v>
      </c>
      <c r="B217" s="240" t="str">
        <f t="shared" si="15"/>
        <v>Rosholt School District</v>
      </c>
      <c r="C217" s="140">
        <v>0.6</v>
      </c>
      <c r="D217" s="189">
        <f t="shared" si="16"/>
        <v>0.4</v>
      </c>
      <c r="E217" s="190">
        <v>30000</v>
      </c>
      <c r="F217" s="155">
        <v>29400</v>
      </c>
      <c r="G217" s="156">
        <f t="shared" si="17"/>
        <v>29400</v>
      </c>
      <c r="H217" s="156">
        <f t="shared" si="18"/>
        <v>73500</v>
      </c>
      <c r="I217" s="157">
        <f t="shared" si="19"/>
        <v>600</v>
      </c>
    </row>
    <row r="218" spans="1:9" x14ac:dyDescent="0.25">
      <c r="A218" s="132" t="s">
        <v>584</v>
      </c>
      <c r="B218" s="185" t="str">
        <f t="shared" si="15"/>
        <v>Royall School District</v>
      </c>
      <c r="C218" s="135">
        <v>0.7</v>
      </c>
      <c r="D218" s="187">
        <f t="shared" si="16"/>
        <v>0.30000000000000004</v>
      </c>
      <c r="E218" s="188">
        <v>12612</v>
      </c>
      <c r="F218" s="150">
        <v>3500</v>
      </c>
      <c r="G218" s="151">
        <f t="shared" si="17"/>
        <v>3500</v>
      </c>
      <c r="H218" s="151">
        <f t="shared" si="18"/>
        <v>11666.666666666664</v>
      </c>
      <c r="I218" s="152">
        <f t="shared" si="19"/>
        <v>9112</v>
      </c>
    </row>
    <row r="219" spans="1:9" x14ac:dyDescent="0.25">
      <c r="A219" s="137" t="s">
        <v>585</v>
      </c>
      <c r="B219" s="240" t="str">
        <f t="shared" si="15"/>
        <v>Saint Croix Falls School District</v>
      </c>
      <c r="C219" s="140">
        <v>0.6</v>
      </c>
      <c r="D219" s="189">
        <f t="shared" si="16"/>
        <v>0.4</v>
      </c>
      <c r="E219" s="190">
        <v>0.19999999999708962</v>
      </c>
      <c r="F219" s="155">
        <v>7800</v>
      </c>
      <c r="G219" s="156">
        <f t="shared" si="17"/>
        <v>0.19999999999708962</v>
      </c>
      <c r="H219" s="156">
        <f t="shared" si="18"/>
        <v>0.49999999999272404</v>
      </c>
      <c r="I219" s="157">
        <f t="shared" si="19"/>
        <v>0</v>
      </c>
    </row>
    <row r="220" spans="1:9" x14ac:dyDescent="0.25">
      <c r="A220" s="132" t="s">
        <v>586</v>
      </c>
      <c r="B220" s="185" t="str">
        <f t="shared" si="15"/>
        <v>Sauk Prairie School District</v>
      </c>
      <c r="C220" s="135">
        <v>0.6</v>
      </c>
      <c r="D220" s="187">
        <f t="shared" si="16"/>
        <v>0.4</v>
      </c>
      <c r="E220" s="188">
        <v>745.59999999999854</v>
      </c>
      <c r="F220" s="150">
        <v>189600</v>
      </c>
      <c r="G220" s="151">
        <f t="shared" si="17"/>
        <v>745.59999999999854</v>
      </c>
      <c r="H220" s="151">
        <f t="shared" si="18"/>
        <v>1863.9999999999964</v>
      </c>
      <c r="I220" s="152">
        <f t="shared" si="19"/>
        <v>0</v>
      </c>
    </row>
    <row r="221" spans="1:9" x14ac:dyDescent="0.25">
      <c r="A221" s="137" t="s">
        <v>587</v>
      </c>
      <c r="B221" s="240" t="str">
        <f t="shared" si="15"/>
        <v>Seneca School District</v>
      </c>
      <c r="C221" s="140">
        <v>0.8</v>
      </c>
      <c r="D221" s="189">
        <f t="shared" si="16"/>
        <v>0.19999999999999996</v>
      </c>
      <c r="E221" s="190">
        <v>16502.800000000003</v>
      </c>
      <c r="F221" s="155">
        <v>0</v>
      </c>
      <c r="G221" s="156">
        <f t="shared" si="17"/>
        <v>0</v>
      </c>
      <c r="H221" s="156">
        <f t="shared" si="18"/>
        <v>0</v>
      </c>
      <c r="I221" s="157">
        <f t="shared" si="19"/>
        <v>16502.800000000003</v>
      </c>
    </row>
    <row r="222" spans="1:9" x14ac:dyDescent="0.25">
      <c r="A222" s="132" t="s">
        <v>588</v>
      </c>
      <c r="B222" s="185" t="str">
        <f t="shared" si="15"/>
        <v>Sevastopol School District</v>
      </c>
      <c r="C222" s="135">
        <v>0.7</v>
      </c>
      <c r="D222" s="187">
        <f t="shared" si="16"/>
        <v>0.30000000000000004</v>
      </c>
      <c r="E222" s="188">
        <v>14529.299999999997</v>
      </c>
      <c r="F222" s="150">
        <v>38500</v>
      </c>
      <c r="G222" s="151">
        <f t="shared" si="17"/>
        <v>14529.299999999997</v>
      </c>
      <c r="H222" s="151">
        <f t="shared" si="18"/>
        <v>48430.999999999985</v>
      </c>
      <c r="I222" s="152">
        <f t="shared" si="19"/>
        <v>0</v>
      </c>
    </row>
    <row r="223" spans="1:9" x14ac:dyDescent="0.25">
      <c r="A223" s="137" t="s">
        <v>589</v>
      </c>
      <c r="B223" s="240" t="str">
        <f t="shared" si="15"/>
        <v>Seymour Community School District</v>
      </c>
      <c r="C223" s="140">
        <v>0.6</v>
      </c>
      <c r="D223" s="189">
        <f t="shared" si="16"/>
        <v>0.4</v>
      </c>
      <c r="E223" s="190">
        <v>0</v>
      </c>
      <c r="F223" s="155">
        <v>15600</v>
      </c>
      <c r="G223" s="156">
        <f t="shared" si="17"/>
        <v>0</v>
      </c>
      <c r="H223" s="156">
        <f t="shared" si="18"/>
        <v>0</v>
      </c>
      <c r="I223" s="157">
        <f t="shared" si="19"/>
        <v>0</v>
      </c>
    </row>
    <row r="224" spans="1:9" x14ac:dyDescent="0.25">
      <c r="A224" s="132" t="s">
        <v>590</v>
      </c>
      <c r="B224" s="185" t="str">
        <f t="shared" si="15"/>
        <v>Sharon J11 School District</v>
      </c>
      <c r="C224" s="135">
        <v>0.8</v>
      </c>
      <c r="D224" s="187">
        <f t="shared" si="16"/>
        <v>0.19999999999999996</v>
      </c>
      <c r="E224" s="188">
        <v>17394.400000000001</v>
      </c>
      <c r="F224" s="150">
        <v>20000</v>
      </c>
      <c r="G224" s="151">
        <f t="shared" si="17"/>
        <v>17394.400000000001</v>
      </c>
      <c r="H224" s="151">
        <f t="shared" si="18"/>
        <v>86972.000000000029</v>
      </c>
      <c r="I224" s="152">
        <f t="shared" si="19"/>
        <v>0</v>
      </c>
    </row>
    <row r="225" spans="1:9" x14ac:dyDescent="0.25">
      <c r="A225" s="137" t="s">
        <v>591</v>
      </c>
      <c r="B225" s="240" t="str">
        <f t="shared" si="15"/>
        <v>Shawano School District</v>
      </c>
      <c r="C225" s="140">
        <v>0.7</v>
      </c>
      <c r="D225" s="189">
        <f t="shared" si="16"/>
        <v>0.30000000000000004</v>
      </c>
      <c r="E225" s="190">
        <v>60000</v>
      </c>
      <c r="F225" s="155">
        <v>275800</v>
      </c>
      <c r="G225" s="156">
        <f t="shared" si="17"/>
        <v>60000</v>
      </c>
      <c r="H225" s="156">
        <f t="shared" si="18"/>
        <v>199999.99999999997</v>
      </c>
      <c r="I225" s="157">
        <f t="shared" si="19"/>
        <v>0</v>
      </c>
    </row>
    <row r="226" spans="1:9" x14ac:dyDescent="0.25">
      <c r="A226" s="132" t="s">
        <v>592</v>
      </c>
      <c r="B226" s="185" t="str">
        <f t="shared" si="15"/>
        <v>Shell Lake School District</v>
      </c>
      <c r="C226" s="135">
        <v>0.8</v>
      </c>
      <c r="D226" s="187">
        <f t="shared" si="16"/>
        <v>0.19999999999999996</v>
      </c>
      <c r="E226" s="188">
        <v>26647.5</v>
      </c>
      <c r="F226" s="150">
        <v>61600</v>
      </c>
      <c r="G226" s="151">
        <f t="shared" si="17"/>
        <v>26647.5</v>
      </c>
      <c r="H226" s="151">
        <f t="shared" si="18"/>
        <v>133237.50000000003</v>
      </c>
      <c r="I226" s="152">
        <f t="shared" si="19"/>
        <v>0</v>
      </c>
    </row>
    <row r="227" spans="1:9" x14ac:dyDescent="0.25">
      <c r="A227" s="137" t="s">
        <v>593</v>
      </c>
      <c r="B227" s="240" t="str">
        <f t="shared" si="15"/>
        <v>Shiocton School District</v>
      </c>
      <c r="C227" s="140">
        <v>0.6</v>
      </c>
      <c r="D227" s="189">
        <f t="shared" si="16"/>
        <v>0.4</v>
      </c>
      <c r="E227" s="190">
        <v>0</v>
      </c>
      <c r="F227" s="155">
        <v>6000</v>
      </c>
      <c r="G227" s="156">
        <f t="shared" si="17"/>
        <v>0</v>
      </c>
      <c r="H227" s="156">
        <f t="shared" si="18"/>
        <v>0</v>
      </c>
      <c r="I227" s="157">
        <f t="shared" si="19"/>
        <v>0</v>
      </c>
    </row>
    <row r="228" spans="1:9" x14ac:dyDescent="0.25">
      <c r="A228" s="132" t="s">
        <v>594</v>
      </c>
      <c r="B228" s="185" t="str">
        <f t="shared" si="15"/>
        <v>Shullsburg School District</v>
      </c>
      <c r="C228" s="135">
        <v>0.7</v>
      </c>
      <c r="D228" s="187">
        <f t="shared" si="16"/>
        <v>0.30000000000000004</v>
      </c>
      <c r="E228" s="188">
        <v>24575.699999999997</v>
      </c>
      <c r="F228" s="150">
        <v>980</v>
      </c>
      <c r="G228" s="151">
        <f t="shared" si="17"/>
        <v>980</v>
      </c>
      <c r="H228" s="151">
        <f t="shared" si="18"/>
        <v>3266.6666666666661</v>
      </c>
      <c r="I228" s="152">
        <f t="shared" si="19"/>
        <v>23595.699999999997</v>
      </c>
    </row>
    <row r="229" spans="1:9" x14ac:dyDescent="0.25">
      <c r="A229" s="137" t="s">
        <v>595</v>
      </c>
      <c r="B229" s="240" t="str">
        <f t="shared" si="15"/>
        <v>Siren School District</v>
      </c>
      <c r="C229" s="140">
        <v>0.8</v>
      </c>
      <c r="D229" s="189">
        <f t="shared" si="16"/>
        <v>0.19999999999999996</v>
      </c>
      <c r="E229" s="190">
        <v>7166</v>
      </c>
      <c r="F229" s="155">
        <v>0</v>
      </c>
      <c r="G229" s="156">
        <f t="shared" si="17"/>
        <v>0</v>
      </c>
      <c r="H229" s="156">
        <f t="shared" si="18"/>
        <v>0</v>
      </c>
      <c r="I229" s="157">
        <f t="shared" si="19"/>
        <v>7166</v>
      </c>
    </row>
    <row r="230" spans="1:9" x14ac:dyDescent="0.25">
      <c r="A230" s="132" t="s">
        <v>596</v>
      </c>
      <c r="B230" s="185" t="str">
        <f t="shared" si="15"/>
        <v>Solon Springs School District</v>
      </c>
      <c r="C230" s="135">
        <v>0.7</v>
      </c>
      <c r="D230" s="187">
        <f t="shared" si="16"/>
        <v>0.30000000000000004</v>
      </c>
      <c r="E230" s="188">
        <v>3991</v>
      </c>
      <c r="F230" s="150">
        <v>13300</v>
      </c>
      <c r="G230" s="151">
        <f t="shared" si="17"/>
        <v>3991</v>
      </c>
      <c r="H230" s="151">
        <f t="shared" si="18"/>
        <v>13303.333333333332</v>
      </c>
      <c r="I230" s="152">
        <f t="shared" si="19"/>
        <v>0</v>
      </c>
    </row>
    <row r="231" spans="1:9" x14ac:dyDescent="0.25">
      <c r="A231" s="137" t="s">
        <v>597</v>
      </c>
      <c r="B231" s="240" t="str">
        <f t="shared" si="15"/>
        <v>South Shore School District</v>
      </c>
      <c r="C231" s="140">
        <v>0.7</v>
      </c>
      <c r="D231" s="189">
        <f t="shared" si="16"/>
        <v>0.30000000000000004</v>
      </c>
      <c r="E231" s="190">
        <v>11168.8</v>
      </c>
      <c r="F231" s="155">
        <v>1190</v>
      </c>
      <c r="G231" s="156">
        <f t="shared" si="17"/>
        <v>1190</v>
      </c>
      <c r="H231" s="156">
        <f t="shared" si="18"/>
        <v>3966.6666666666661</v>
      </c>
      <c r="I231" s="157">
        <f t="shared" si="19"/>
        <v>9978.7999999999993</v>
      </c>
    </row>
    <row r="232" spans="1:9" x14ac:dyDescent="0.25">
      <c r="A232" s="132" t="s">
        <v>598</v>
      </c>
      <c r="B232" s="185" t="str">
        <f t="shared" si="15"/>
        <v>Southern Door County School District</v>
      </c>
      <c r="C232" s="135">
        <v>0.6</v>
      </c>
      <c r="D232" s="187">
        <f t="shared" si="16"/>
        <v>0.4</v>
      </c>
      <c r="E232" s="188">
        <v>23865.399999999998</v>
      </c>
      <c r="F232" s="150">
        <v>54600</v>
      </c>
      <c r="G232" s="151">
        <f t="shared" si="17"/>
        <v>23865.399999999998</v>
      </c>
      <c r="H232" s="151">
        <f t="shared" si="18"/>
        <v>59663.499999999993</v>
      </c>
      <c r="I232" s="152">
        <f t="shared" si="19"/>
        <v>0</v>
      </c>
    </row>
    <row r="233" spans="1:9" x14ac:dyDescent="0.25">
      <c r="A233" s="137" t="s">
        <v>599</v>
      </c>
      <c r="B233" s="240" t="str">
        <f t="shared" si="15"/>
        <v>Southwestern Wisconsin School District</v>
      </c>
      <c r="C233" s="140">
        <v>0.7</v>
      </c>
      <c r="D233" s="189">
        <f t="shared" si="16"/>
        <v>0.30000000000000004</v>
      </c>
      <c r="E233" s="190">
        <v>21464.400000000001</v>
      </c>
      <c r="F233" s="155">
        <v>0</v>
      </c>
      <c r="G233" s="156">
        <f t="shared" si="17"/>
        <v>0</v>
      </c>
      <c r="H233" s="156">
        <f t="shared" si="18"/>
        <v>0</v>
      </c>
      <c r="I233" s="157">
        <f t="shared" si="19"/>
        <v>21464.400000000001</v>
      </c>
    </row>
    <row r="234" spans="1:9" x14ac:dyDescent="0.25">
      <c r="A234" s="132" t="s">
        <v>600</v>
      </c>
      <c r="B234" s="185" t="str">
        <f t="shared" si="15"/>
        <v>Sparta Area School District</v>
      </c>
      <c r="C234" s="135">
        <v>0.7</v>
      </c>
      <c r="D234" s="187">
        <f t="shared" si="16"/>
        <v>0.30000000000000004</v>
      </c>
      <c r="E234" s="188">
        <v>0</v>
      </c>
      <c r="F234" s="150">
        <v>36400</v>
      </c>
      <c r="G234" s="151">
        <f t="shared" si="17"/>
        <v>0</v>
      </c>
      <c r="H234" s="151">
        <f t="shared" si="18"/>
        <v>0</v>
      </c>
      <c r="I234" s="152">
        <f t="shared" si="19"/>
        <v>0</v>
      </c>
    </row>
    <row r="235" spans="1:9" x14ac:dyDescent="0.25">
      <c r="A235" s="137" t="s">
        <v>601</v>
      </c>
      <c r="B235" s="240" t="str">
        <f t="shared" si="15"/>
        <v>Spencer School District</v>
      </c>
      <c r="C235" s="140">
        <v>0.7</v>
      </c>
      <c r="D235" s="189">
        <f t="shared" si="16"/>
        <v>0.30000000000000004</v>
      </c>
      <c r="E235" s="190">
        <v>219.99999999999636</v>
      </c>
      <c r="F235" s="155">
        <v>0</v>
      </c>
      <c r="G235" s="156">
        <f t="shared" si="17"/>
        <v>0</v>
      </c>
      <c r="H235" s="156">
        <f t="shared" si="18"/>
        <v>0</v>
      </c>
      <c r="I235" s="157">
        <f t="shared" si="19"/>
        <v>219.99999999999636</v>
      </c>
    </row>
    <row r="236" spans="1:9" x14ac:dyDescent="0.25">
      <c r="A236" s="132" t="s">
        <v>602</v>
      </c>
      <c r="B236" s="185" t="str">
        <f t="shared" si="15"/>
        <v>Spooner School District</v>
      </c>
      <c r="C236" s="135">
        <v>0.7</v>
      </c>
      <c r="D236" s="187">
        <f t="shared" si="16"/>
        <v>0.30000000000000004</v>
      </c>
      <c r="E236" s="188">
        <v>0</v>
      </c>
      <c r="F236" s="150">
        <v>1330</v>
      </c>
      <c r="G236" s="151">
        <f t="shared" si="17"/>
        <v>0</v>
      </c>
      <c r="H236" s="151">
        <f t="shared" si="18"/>
        <v>0</v>
      </c>
      <c r="I236" s="152">
        <f t="shared" si="19"/>
        <v>0</v>
      </c>
    </row>
    <row r="237" spans="1:9" x14ac:dyDescent="0.25">
      <c r="A237" s="137" t="s">
        <v>603</v>
      </c>
      <c r="B237" s="240" t="str">
        <f t="shared" si="15"/>
        <v>Spring Valley School District</v>
      </c>
      <c r="C237" s="140">
        <v>0.6</v>
      </c>
      <c r="D237" s="189">
        <f t="shared" si="16"/>
        <v>0.4</v>
      </c>
      <c r="E237" s="190">
        <v>8681.1999999999971</v>
      </c>
      <c r="F237" s="155">
        <v>36600</v>
      </c>
      <c r="G237" s="156">
        <f t="shared" si="17"/>
        <v>8681.1999999999971</v>
      </c>
      <c r="H237" s="156">
        <f t="shared" si="18"/>
        <v>21702.999999999993</v>
      </c>
      <c r="I237" s="157">
        <f t="shared" si="19"/>
        <v>0</v>
      </c>
    </row>
    <row r="238" spans="1:9" x14ac:dyDescent="0.25">
      <c r="A238" s="132" t="s">
        <v>604</v>
      </c>
      <c r="B238" s="185" t="str">
        <f t="shared" si="15"/>
        <v>Stanley-Boyd Area School District</v>
      </c>
      <c r="C238" s="135">
        <v>0.7</v>
      </c>
      <c r="D238" s="187">
        <f t="shared" si="16"/>
        <v>0.30000000000000004</v>
      </c>
      <c r="E238" s="188">
        <v>10</v>
      </c>
      <c r="F238" s="150">
        <v>4900</v>
      </c>
      <c r="G238" s="151">
        <f t="shared" si="17"/>
        <v>10</v>
      </c>
      <c r="H238" s="151">
        <f t="shared" si="18"/>
        <v>33.333333333333329</v>
      </c>
      <c r="I238" s="152">
        <f t="shared" si="19"/>
        <v>0</v>
      </c>
    </row>
    <row r="239" spans="1:9" x14ac:dyDescent="0.25">
      <c r="A239" s="137" t="s">
        <v>605</v>
      </c>
      <c r="B239" s="240" t="str">
        <f t="shared" si="15"/>
        <v>Stockbridge School District</v>
      </c>
      <c r="C239" s="140">
        <v>0.5</v>
      </c>
      <c r="D239" s="189">
        <f t="shared" si="16"/>
        <v>0.5</v>
      </c>
      <c r="E239" s="190">
        <v>16000</v>
      </c>
      <c r="F239" s="155">
        <v>5500</v>
      </c>
      <c r="G239" s="156">
        <f t="shared" si="17"/>
        <v>5500</v>
      </c>
      <c r="H239" s="156">
        <f t="shared" si="18"/>
        <v>11000</v>
      </c>
      <c r="I239" s="157">
        <f t="shared" si="19"/>
        <v>10500</v>
      </c>
    </row>
    <row r="240" spans="1:9" x14ac:dyDescent="0.25">
      <c r="A240" s="132" t="s">
        <v>606</v>
      </c>
      <c r="B240" s="185" t="str">
        <f t="shared" si="15"/>
        <v>Stratford School District</v>
      </c>
      <c r="C240" s="135">
        <v>0.5</v>
      </c>
      <c r="D240" s="187">
        <f t="shared" si="16"/>
        <v>0.5</v>
      </c>
      <c r="E240" s="188">
        <v>22160</v>
      </c>
      <c r="F240" s="150">
        <v>55000</v>
      </c>
      <c r="G240" s="151">
        <f t="shared" si="17"/>
        <v>22160</v>
      </c>
      <c r="H240" s="151">
        <f t="shared" si="18"/>
        <v>44320</v>
      </c>
      <c r="I240" s="152">
        <f t="shared" si="19"/>
        <v>0</v>
      </c>
    </row>
    <row r="241" spans="1:9" x14ac:dyDescent="0.25">
      <c r="A241" s="137" t="s">
        <v>607</v>
      </c>
      <c r="B241" s="240" t="str">
        <f t="shared" si="15"/>
        <v>Superior School District</v>
      </c>
      <c r="C241" s="140">
        <v>0.6</v>
      </c>
      <c r="D241" s="189">
        <f t="shared" si="16"/>
        <v>0.4</v>
      </c>
      <c r="E241" s="190">
        <v>60000</v>
      </c>
      <c r="F241" s="155">
        <v>35400</v>
      </c>
      <c r="G241" s="156">
        <f t="shared" si="17"/>
        <v>35400</v>
      </c>
      <c r="H241" s="156">
        <f t="shared" si="18"/>
        <v>88500</v>
      </c>
      <c r="I241" s="157">
        <f t="shared" si="19"/>
        <v>24600</v>
      </c>
    </row>
    <row r="242" spans="1:9" x14ac:dyDescent="0.25">
      <c r="A242" s="132" t="s">
        <v>608</v>
      </c>
      <c r="B242" s="185" t="str">
        <f t="shared" si="15"/>
        <v>Suring School District</v>
      </c>
      <c r="C242" s="135">
        <v>0.7</v>
      </c>
      <c r="D242" s="187">
        <f t="shared" si="16"/>
        <v>0.30000000000000004</v>
      </c>
      <c r="E242" s="188">
        <v>6451.4999999999964</v>
      </c>
      <c r="F242" s="150">
        <v>0</v>
      </c>
      <c r="G242" s="151">
        <f t="shared" si="17"/>
        <v>0</v>
      </c>
      <c r="H242" s="151">
        <f t="shared" si="18"/>
        <v>0</v>
      </c>
      <c r="I242" s="152">
        <f t="shared" si="19"/>
        <v>6451.4999999999964</v>
      </c>
    </row>
    <row r="243" spans="1:9" x14ac:dyDescent="0.25">
      <c r="A243" s="137" t="s">
        <v>609</v>
      </c>
      <c r="B243" s="240" t="str">
        <f t="shared" si="15"/>
        <v>Thorp School District</v>
      </c>
      <c r="C243" s="140">
        <v>0.7</v>
      </c>
      <c r="D243" s="189">
        <f t="shared" si="16"/>
        <v>0.30000000000000004</v>
      </c>
      <c r="E243" s="190">
        <v>0</v>
      </c>
      <c r="F243" s="155">
        <v>4200</v>
      </c>
      <c r="G243" s="156">
        <f t="shared" si="17"/>
        <v>0</v>
      </c>
      <c r="H243" s="156">
        <f t="shared" si="18"/>
        <v>0</v>
      </c>
      <c r="I243" s="157">
        <f t="shared" si="19"/>
        <v>0</v>
      </c>
    </row>
    <row r="244" spans="1:9" x14ac:dyDescent="0.25">
      <c r="A244" s="132" t="s">
        <v>610</v>
      </c>
      <c r="B244" s="185" t="str">
        <f t="shared" si="15"/>
        <v>Three Lakes School District</v>
      </c>
      <c r="C244" s="135">
        <v>0.7</v>
      </c>
      <c r="D244" s="187">
        <f t="shared" si="16"/>
        <v>0.30000000000000004</v>
      </c>
      <c r="E244" s="188">
        <v>1012.0999999999985</v>
      </c>
      <c r="F244" s="150">
        <v>2100</v>
      </c>
      <c r="G244" s="151">
        <f t="shared" si="17"/>
        <v>1012.0999999999985</v>
      </c>
      <c r="H244" s="151">
        <f t="shared" si="18"/>
        <v>3373.6666666666615</v>
      </c>
      <c r="I244" s="152">
        <f t="shared" si="19"/>
        <v>0</v>
      </c>
    </row>
    <row r="245" spans="1:9" x14ac:dyDescent="0.25">
      <c r="A245" s="137" t="s">
        <v>611</v>
      </c>
      <c r="B245" s="240" t="str">
        <f t="shared" si="15"/>
        <v>Tigerton School District</v>
      </c>
      <c r="C245" s="140">
        <v>0.8</v>
      </c>
      <c r="D245" s="189">
        <f t="shared" si="16"/>
        <v>0.19999999999999996</v>
      </c>
      <c r="E245" s="190">
        <v>30000</v>
      </c>
      <c r="F245" s="155">
        <v>0</v>
      </c>
      <c r="G245" s="156">
        <f t="shared" si="17"/>
        <v>0</v>
      </c>
      <c r="H245" s="156">
        <f t="shared" si="18"/>
        <v>0</v>
      </c>
      <c r="I245" s="157">
        <f t="shared" si="19"/>
        <v>30000</v>
      </c>
    </row>
    <row r="246" spans="1:9" x14ac:dyDescent="0.25">
      <c r="A246" s="132" t="s">
        <v>612</v>
      </c>
      <c r="B246" s="185" t="str">
        <f t="shared" si="15"/>
        <v>Tomah Area School District</v>
      </c>
      <c r="C246" s="135">
        <v>0.7</v>
      </c>
      <c r="D246" s="187">
        <f t="shared" si="16"/>
        <v>0.30000000000000004</v>
      </c>
      <c r="E246" s="188">
        <v>0</v>
      </c>
      <c r="F246" s="150">
        <v>323400</v>
      </c>
      <c r="G246" s="151">
        <f t="shared" si="17"/>
        <v>0</v>
      </c>
      <c r="H246" s="151">
        <f t="shared" si="18"/>
        <v>0</v>
      </c>
      <c r="I246" s="152">
        <f t="shared" si="19"/>
        <v>0</v>
      </c>
    </row>
    <row r="247" spans="1:9" x14ac:dyDescent="0.25">
      <c r="A247" s="137" t="s">
        <v>613</v>
      </c>
      <c r="B247" s="240" t="str">
        <f t="shared" si="15"/>
        <v>Tomahawk School District</v>
      </c>
      <c r="C247" s="140">
        <v>0.7</v>
      </c>
      <c r="D247" s="189">
        <f t="shared" si="16"/>
        <v>0.30000000000000004</v>
      </c>
      <c r="E247" s="190">
        <v>0.29999999999563443</v>
      </c>
      <c r="F247" s="155">
        <v>0</v>
      </c>
      <c r="G247" s="156">
        <f t="shared" si="17"/>
        <v>0</v>
      </c>
      <c r="H247" s="156">
        <f t="shared" si="18"/>
        <v>0</v>
      </c>
      <c r="I247" s="157">
        <f t="shared" si="19"/>
        <v>0.29999999999563443</v>
      </c>
    </row>
    <row r="248" spans="1:9" x14ac:dyDescent="0.25">
      <c r="A248" s="132" t="s">
        <v>614</v>
      </c>
      <c r="B248" s="185" t="str">
        <f t="shared" si="15"/>
        <v>Tomorrow River School District</v>
      </c>
      <c r="C248" s="135">
        <v>0.6</v>
      </c>
      <c r="D248" s="187">
        <f t="shared" si="16"/>
        <v>0.4</v>
      </c>
      <c r="E248" s="188">
        <v>27.599999999998545</v>
      </c>
      <c r="F248" s="150">
        <v>24000</v>
      </c>
      <c r="G248" s="151">
        <f t="shared" si="17"/>
        <v>27.599999999998545</v>
      </c>
      <c r="H248" s="151">
        <f t="shared" si="18"/>
        <v>68.999999999996362</v>
      </c>
      <c r="I248" s="152">
        <f t="shared" si="19"/>
        <v>0</v>
      </c>
    </row>
    <row r="249" spans="1:9" x14ac:dyDescent="0.25">
      <c r="A249" s="137" t="s">
        <v>615</v>
      </c>
      <c r="B249" s="240" t="str">
        <f t="shared" si="15"/>
        <v>Tri-County Area School District</v>
      </c>
      <c r="C249" s="140">
        <v>0.8</v>
      </c>
      <c r="D249" s="189">
        <f t="shared" si="16"/>
        <v>0.19999999999999996</v>
      </c>
      <c r="E249" s="190">
        <v>1401.4000000000015</v>
      </c>
      <c r="F249" s="155">
        <v>2080</v>
      </c>
      <c r="G249" s="156">
        <f t="shared" si="17"/>
        <v>1401.4000000000015</v>
      </c>
      <c r="H249" s="156">
        <f t="shared" si="18"/>
        <v>7007.0000000000091</v>
      </c>
      <c r="I249" s="157">
        <f t="shared" si="19"/>
        <v>0</v>
      </c>
    </row>
    <row r="250" spans="1:9" x14ac:dyDescent="0.25">
      <c r="A250" s="132" t="s">
        <v>616</v>
      </c>
      <c r="B250" s="185" t="str">
        <f t="shared" si="15"/>
        <v>Turtle Lake School District</v>
      </c>
      <c r="C250" s="135">
        <v>0.7</v>
      </c>
      <c r="D250" s="187">
        <f t="shared" si="16"/>
        <v>0.30000000000000004</v>
      </c>
      <c r="E250" s="188">
        <v>0</v>
      </c>
      <c r="F250" s="150">
        <v>0</v>
      </c>
      <c r="G250" s="151">
        <f t="shared" si="17"/>
        <v>0</v>
      </c>
      <c r="H250" s="151">
        <f t="shared" si="18"/>
        <v>0</v>
      </c>
      <c r="I250" s="152">
        <f t="shared" si="19"/>
        <v>0</v>
      </c>
    </row>
    <row r="251" spans="1:9" x14ac:dyDescent="0.25">
      <c r="A251" s="137" t="s">
        <v>617</v>
      </c>
      <c r="B251" s="240" t="str">
        <f t="shared" si="15"/>
        <v>Union Grove UHS School District</v>
      </c>
      <c r="C251" s="140">
        <v>0</v>
      </c>
      <c r="D251" s="189">
        <f t="shared" si="16"/>
        <v>1</v>
      </c>
      <c r="E251" s="190">
        <v>0</v>
      </c>
      <c r="F251" s="155">
        <v>0</v>
      </c>
      <c r="G251" s="156">
        <f t="shared" si="17"/>
        <v>0</v>
      </c>
      <c r="H251" s="156">
        <f t="shared" si="18"/>
        <v>0</v>
      </c>
      <c r="I251" s="157">
        <f t="shared" si="19"/>
        <v>0</v>
      </c>
    </row>
    <row r="252" spans="1:9" x14ac:dyDescent="0.25">
      <c r="A252" s="132" t="s">
        <v>618</v>
      </c>
      <c r="B252" s="185" t="str">
        <f t="shared" si="15"/>
        <v>Unity School District</v>
      </c>
      <c r="C252" s="135">
        <v>0.8</v>
      </c>
      <c r="D252" s="187">
        <f t="shared" si="16"/>
        <v>0.19999999999999996</v>
      </c>
      <c r="E252" s="188">
        <v>43320</v>
      </c>
      <c r="F252" s="150">
        <v>800</v>
      </c>
      <c r="G252" s="151">
        <f t="shared" si="17"/>
        <v>800</v>
      </c>
      <c r="H252" s="151">
        <f t="shared" si="18"/>
        <v>4000.0000000000009</v>
      </c>
      <c r="I252" s="152">
        <f t="shared" si="19"/>
        <v>42520</v>
      </c>
    </row>
    <row r="253" spans="1:9" x14ac:dyDescent="0.25">
      <c r="A253" s="137" t="s">
        <v>619</v>
      </c>
      <c r="B253" s="240" t="str">
        <f t="shared" si="15"/>
        <v>Valders Area School District</v>
      </c>
      <c r="C253" s="140">
        <v>0.5</v>
      </c>
      <c r="D253" s="189">
        <f t="shared" si="16"/>
        <v>0.5</v>
      </c>
      <c r="E253" s="190">
        <v>10155</v>
      </c>
      <c r="F253" s="155">
        <v>23500</v>
      </c>
      <c r="G253" s="156">
        <f t="shared" si="17"/>
        <v>10155</v>
      </c>
      <c r="H253" s="156">
        <f t="shared" si="18"/>
        <v>20310</v>
      </c>
      <c r="I253" s="157">
        <f t="shared" si="19"/>
        <v>0</v>
      </c>
    </row>
    <row r="254" spans="1:9" x14ac:dyDescent="0.25">
      <c r="A254" s="132" t="s">
        <v>620</v>
      </c>
      <c r="B254" s="185" t="str">
        <f t="shared" si="15"/>
        <v>Viroqua Area School District</v>
      </c>
      <c r="C254" s="135">
        <v>0.7</v>
      </c>
      <c r="D254" s="187">
        <f t="shared" si="16"/>
        <v>0.30000000000000004</v>
      </c>
      <c r="E254" s="188">
        <v>600.5</v>
      </c>
      <c r="F254" s="150">
        <v>30100</v>
      </c>
      <c r="G254" s="151">
        <f t="shared" si="17"/>
        <v>600.5</v>
      </c>
      <c r="H254" s="151">
        <f t="shared" si="18"/>
        <v>2001.6666666666663</v>
      </c>
      <c r="I254" s="152">
        <f t="shared" si="19"/>
        <v>0</v>
      </c>
    </row>
    <row r="255" spans="1:9" x14ac:dyDescent="0.25">
      <c r="A255" s="137" t="s">
        <v>621</v>
      </c>
      <c r="B255" s="240" t="str">
        <f t="shared" si="15"/>
        <v>Wabeno Area School District</v>
      </c>
      <c r="C255" s="140">
        <v>0.8</v>
      </c>
      <c r="D255" s="189">
        <f t="shared" si="16"/>
        <v>0.19999999999999996</v>
      </c>
      <c r="E255" s="190">
        <v>30000</v>
      </c>
      <c r="F255" s="155">
        <v>560</v>
      </c>
      <c r="G255" s="156">
        <f t="shared" si="17"/>
        <v>560</v>
      </c>
      <c r="H255" s="156">
        <f t="shared" si="18"/>
        <v>2800.0000000000005</v>
      </c>
      <c r="I255" s="157">
        <f t="shared" si="19"/>
        <v>29440</v>
      </c>
    </row>
    <row r="256" spans="1:9" x14ac:dyDescent="0.25">
      <c r="A256" s="132" t="s">
        <v>622</v>
      </c>
      <c r="B256" s="185" t="str">
        <f t="shared" si="15"/>
        <v>Washburn School District</v>
      </c>
      <c r="C256" s="135">
        <v>0.7</v>
      </c>
      <c r="D256" s="187">
        <f t="shared" si="16"/>
        <v>0.30000000000000004</v>
      </c>
      <c r="E256" s="188">
        <v>0</v>
      </c>
      <c r="F256" s="150">
        <v>910</v>
      </c>
      <c r="G256" s="151">
        <f t="shared" si="17"/>
        <v>0</v>
      </c>
      <c r="H256" s="151">
        <f t="shared" si="18"/>
        <v>0</v>
      </c>
      <c r="I256" s="152">
        <f t="shared" si="19"/>
        <v>0</v>
      </c>
    </row>
    <row r="257" spans="1:9" x14ac:dyDescent="0.25">
      <c r="A257" s="137" t="s">
        <v>623</v>
      </c>
      <c r="B257" s="240" t="str">
        <f t="shared" si="15"/>
        <v>Washington School District</v>
      </c>
      <c r="C257" s="140">
        <v>0.7</v>
      </c>
      <c r="D257" s="189">
        <f t="shared" si="16"/>
        <v>0.30000000000000004</v>
      </c>
      <c r="E257" s="190">
        <v>3849.75</v>
      </c>
      <c r="F257" s="155">
        <v>350</v>
      </c>
      <c r="G257" s="156">
        <f t="shared" si="17"/>
        <v>350</v>
      </c>
      <c r="H257" s="156">
        <f t="shared" si="18"/>
        <v>1166.6666666666665</v>
      </c>
      <c r="I257" s="157">
        <f t="shared" si="19"/>
        <v>3499.75</v>
      </c>
    </row>
    <row r="258" spans="1:9" x14ac:dyDescent="0.25">
      <c r="A258" s="132" t="s">
        <v>624</v>
      </c>
      <c r="B258" s="185" t="str">
        <f t="shared" si="15"/>
        <v>Waterford UHS School District</v>
      </c>
      <c r="C258" s="135">
        <v>0.5</v>
      </c>
      <c r="D258" s="187">
        <f t="shared" si="16"/>
        <v>0.5</v>
      </c>
      <c r="E258" s="188">
        <v>44320</v>
      </c>
      <c r="F258" s="150">
        <v>48000</v>
      </c>
      <c r="G258" s="151">
        <f t="shared" si="17"/>
        <v>44320</v>
      </c>
      <c r="H258" s="151">
        <f t="shared" si="18"/>
        <v>88640</v>
      </c>
      <c r="I258" s="152">
        <f t="shared" si="19"/>
        <v>0</v>
      </c>
    </row>
    <row r="259" spans="1:9" x14ac:dyDescent="0.25">
      <c r="A259" s="137" t="s">
        <v>625</v>
      </c>
      <c r="B259" s="240" t="str">
        <f t="shared" ref="B259:B282" si="20">A259&amp;" School District"</f>
        <v>Waterloo School District</v>
      </c>
      <c r="C259" s="140">
        <v>0.6</v>
      </c>
      <c r="D259" s="189">
        <f t="shared" ref="D259:D282" si="21">1-C259</f>
        <v>0.4</v>
      </c>
      <c r="E259" s="190">
        <v>34600</v>
      </c>
      <c r="F259" s="155">
        <v>33000</v>
      </c>
      <c r="G259" s="156">
        <f t="shared" ref="G259:G282" si="22">MIN(E259,F259)</f>
        <v>33000</v>
      </c>
      <c r="H259" s="156">
        <f t="shared" ref="H259:H282" si="23">G259/D259</f>
        <v>82500</v>
      </c>
      <c r="I259" s="157">
        <f t="shared" ref="I259:I282" si="24">E259-G259</f>
        <v>1600</v>
      </c>
    </row>
    <row r="260" spans="1:9" x14ac:dyDescent="0.25">
      <c r="A260" s="132" t="s">
        <v>626</v>
      </c>
      <c r="B260" s="185" t="str">
        <f t="shared" si="20"/>
        <v>Waupaca School District</v>
      </c>
      <c r="C260" s="135">
        <v>0.7</v>
      </c>
      <c r="D260" s="187">
        <f t="shared" si="21"/>
        <v>0.30000000000000004</v>
      </c>
      <c r="E260" s="188">
        <v>465.59999999999854</v>
      </c>
      <c r="F260" s="150">
        <v>6300</v>
      </c>
      <c r="G260" s="151">
        <f t="shared" si="22"/>
        <v>465.59999999999854</v>
      </c>
      <c r="H260" s="151">
        <f t="shared" si="23"/>
        <v>1551.999999999995</v>
      </c>
      <c r="I260" s="152">
        <f t="shared" si="24"/>
        <v>0</v>
      </c>
    </row>
    <row r="261" spans="1:9" x14ac:dyDescent="0.25">
      <c r="A261" s="137" t="s">
        <v>627</v>
      </c>
      <c r="B261" s="240" t="str">
        <f t="shared" si="20"/>
        <v>Waupun School District</v>
      </c>
      <c r="C261" s="140">
        <v>0.7</v>
      </c>
      <c r="D261" s="189">
        <f t="shared" si="21"/>
        <v>0.30000000000000004</v>
      </c>
      <c r="E261" s="190">
        <v>17399.699999999997</v>
      </c>
      <c r="F261" s="155">
        <v>8400</v>
      </c>
      <c r="G261" s="156">
        <f t="shared" si="22"/>
        <v>8400</v>
      </c>
      <c r="H261" s="156">
        <f t="shared" si="23"/>
        <v>27999.999999999996</v>
      </c>
      <c r="I261" s="157">
        <f t="shared" si="24"/>
        <v>8999.6999999999971</v>
      </c>
    </row>
    <row r="262" spans="1:9" x14ac:dyDescent="0.25">
      <c r="A262" s="132" t="s">
        <v>628</v>
      </c>
      <c r="B262" s="185" t="str">
        <f t="shared" si="20"/>
        <v>Wausaukee School District</v>
      </c>
      <c r="C262" s="135">
        <v>0.8</v>
      </c>
      <c r="D262" s="187">
        <f t="shared" si="21"/>
        <v>0.19999999999999996</v>
      </c>
      <c r="E262" s="188">
        <v>30000</v>
      </c>
      <c r="F262" s="150">
        <v>20000</v>
      </c>
      <c r="G262" s="151">
        <f t="shared" si="22"/>
        <v>20000</v>
      </c>
      <c r="H262" s="151">
        <f t="shared" si="23"/>
        <v>100000.00000000003</v>
      </c>
      <c r="I262" s="152">
        <f t="shared" si="24"/>
        <v>10000</v>
      </c>
    </row>
    <row r="263" spans="1:9" x14ac:dyDescent="0.25">
      <c r="A263" s="137" t="s">
        <v>629</v>
      </c>
      <c r="B263" s="240" t="str">
        <f t="shared" si="20"/>
        <v>Wautoma Area School District</v>
      </c>
      <c r="C263" s="140">
        <v>0.8</v>
      </c>
      <c r="D263" s="189">
        <f t="shared" si="21"/>
        <v>0.19999999999999996</v>
      </c>
      <c r="E263" s="190">
        <v>217.20000000000437</v>
      </c>
      <c r="F263" s="155">
        <v>8000</v>
      </c>
      <c r="G263" s="156">
        <f t="shared" si="22"/>
        <v>217.20000000000437</v>
      </c>
      <c r="H263" s="156">
        <f t="shared" si="23"/>
        <v>1086.0000000000221</v>
      </c>
      <c r="I263" s="157">
        <f t="shared" si="24"/>
        <v>0</v>
      </c>
    </row>
    <row r="264" spans="1:9" x14ac:dyDescent="0.25">
      <c r="A264" s="132" t="s">
        <v>630</v>
      </c>
      <c r="B264" s="185" t="str">
        <f t="shared" si="20"/>
        <v>Wauzeka-Steuben School District</v>
      </c>
      <c r="C264" s="135">
        <v>0.7</v>
      </c>
      <c r="D264" s="187">
        <f t="shared" si="21"/>
        <v>0.30000000000000004</v>
      </c>
      <c r="E264" s="188">
        <v>19380</v>
      </c>
      <c r="F264" s="150">
        <v>4900</v>
      </c>
      <c r="G264" s="151">
        <f t="shared" si="22"/>
        <v>4900</v>
      </c>
      <c r="H264" s="151">
        <f t="shared" si="23"/>
        <v>16333.33333333333</v>
      </c>
      <c r="I264" s="152">
        <f t="shared" si="24"/>
        <v>14480</v>
      </c>
    </row>
    <row r="265" spans="1:9" x14ac:dyDescent="0.25">
      <c r="A265" s="137" t="s">
        <v>631</v>
      </c>
      <c r="B265" s="240" t="str">
        <f t="shared" si="20"/>
        <v>Webster School District</v>
      </c>
      <c r="C265" s="140">
        <v>0.8</v>
      </c>
      <c r="D265" s="189">
        <f t="shared" si="21"/>
        <v>0.19999999999999996</v>
      </c>
      <c r="E265" s="190">
        <v>970</v>
      </c>
      <c r="F265" s="155">
        <v>4800</v>
      </c>
      <c r="G265" s="156">
        <f t="shared" si="22"/>
        <v>970</v>
      </c>
      <c r="H265" s="156">
        <f t="shared" si="23"/>
        <v>4850.0000000000009</v>
      </c>
      <c r="I265" s="157">
        <f t="shared" si="24"/>
        <v>0</v>
      </c>
    </row>
    <row r="266" spans="1:9" x14ac:dyDescent="0.25">
      <c r="A266" s="132" t="s">
        <v>632</v>
      </c>
      <c r="B266" s="185" t="str">
        <f t="shared" si="20"/>
        <v>Westby Area School District</v>
      </c>
      <c r="C266" s="135">
        <v>0.7</v>
      </c>
      <c r="D266" s="187">
        <f t="shared" si="21"/>
        <v>0.30000000000000004</v>
      </c>
      <c r="E266" s="188">
        <v>0</v>
      </c>
      <c r="F266" s="150">
        <v>20300</v>
      </c>
      <c r="G266" s="151">
        <f t="shared" si="22"/>
        <v>0</v>
      </c>
      <c r="H266" s="151">
        <f t="shared" si="23"/>
        <v>0</v>
      </c>
      <c r="I266" s="152">
        <f t="shared" si="24"/>
        <v>0</v>
      </c>
    </row>
    <row r="267" spans="1:9" x14ac:dyDescent="0.25">
      <c r="A267" s="137" t="s">
        <v>633</v>
      </c>
      <c r="B267" s="240" t="str">
        <f t="shared" si="20"/>
        <v>Westfield School District</v>
      </c>
      <c r="C267" s="140">
        <v>0.7</v>
      </c>
      <c r="D267" s="189">
        <f t="shared" si="21"/>
        <v>0.30000000000000004</v>
      </c>
      <c r="E267" s="190">
        <v>47200</v>
      </c>
      <c r="F267" s="155">
        <v>7000</v>
      </c>
      <c r="G267" s="156">
        <f t="shared" si="22"/>
        <v>7000</v>
      </c>
      <c r="H267" s="156">
        <f t="shared" si="23"/>
        <v>23333.333333333328</v>
      </c>
      <c r="I267" s="157">
        <f t="shared" si="24"/>
        <v>40200</v>
      </c>
    </row>
    <row r="268" spans="1:9" x14ac:dyDescent="0.25">
      <c r="A268" s="132" t="s">
        <v>634</v>
      </c>
      <c r="B268" s="185" t="str">
        <f t="shared" si="20"/>
        <v>Weston School District</v>
      </c>
      <c r="C268" s="135">
        <v>0.8</v>
      </c>
      <c r="D268" s="187">
        <f t="shared" si="21"/>
        <v>0.19999999999999996</v>
      </c>
      <c r="E268" s="188">
        <v>0</v>
      </c>
      <c r="F268" s="150">
        <v>0</v>
      </c>
      <c r="G268" s="151">
        <f t="shared" si="22"/>
        <v>0</v>
      </c>
      <c r="H268" s="151">
        <f t="shared" si="23"/>
        <v>0</v>
      </c>
      <c r="I268" s="152">
        <f t="shared" si="24"/>
        <v>0</v>
      </c>
    </row>
    <row r="269" spans="1:9" x14ac:dyDescent="0.25">
      <c r="A269" s="137" t="s">
        <v>635</v>
      </c>
      <c r="B269" s="240" t="str">
        <f t="shared" si="20"/>
        <v>Weyauwega-Fremont School District</v>
      </c>
      <c r="C269" s="140">
        <v>0.7</v>
      </c>
      <c r="D269" s="189">
        <f t="shared" si="21"/>
        <v>0.30000000000000004</v>
      </c>
      <c r="E269" s="190">
        <v>15970</v>
      </c>
      <c r="F269" s="155">
        <v>90300</v>
      </c>
      <c r="G269" s="156">
        <f t="shared" si="22"/>
        <v>15970</v>
      </c>
      <c r="H269" s="156">
        <f t="shared" si="23"/>
        <v>53233.333333333328</v>
      </c>
      <c r="I269" s="157">
        <f t="shared" si="24"/>
        <v>0</v>
      </c>
    </row>
    <row r="270" spans="1:9" x14ac:dyDescent="0.25">
      <c r="A270" s="132" t="s">
        <v>636</v>
      </c>
      <c r="B270" s="185" t="str">
        <f t="shared" si="20"/>
        <v>Wheatland J1 School District</v>
      </c>
      <c r="C270" s="135">
        <v>0.7</v>
      </c>
      <c r="D270" s="187">
        <f t="shared" si="21"/>
        <v>0.30000000000000004</v>
      </c>
      <c r="E270" s="188">
        <v>0</v>
      </c>
      <c r="F270" s="150">
        <v>0</v>
      </c>
      <c r="G270" s="151">
        <f t="shared" si="22"/>
        <v>0</v>
      </c>
      <c r="H270" s="151">
        <f t="shared" si="23"/>
        <v>0</v>
      </c>
      <c r="I270" s="152">
        <f t="shared" si="24"/>
        <v>0</v>
      </c>
    </row>
    <row r="271" spans="1:9" x14ac:dyDescent="0.25">
      <c r="A271" s="137" t="s">
        <v>637</v>
      </c>
      <c r="B271" s="240" t="str">
        <f t="shared" si="20"/>
        <v>White Lake School District</v>
      </c>
      <c r="C271" s="140">
        <v>0.85</v>
      </c>
      <c r="D271" s="189">
        <f t="shared" si="21"/>
        <v>0.15000000000000002</v>
      </c>
      <c r="E271" s="190">
        <v>6916.7999999999993</v>
      </c>
      <c r="F271" s="155">
        <v>0</v>
      </c>
      <c r="G271" s="156">
        <f t="shared" si="22"/>
        <v>0</v>
      </c>
      <c r="H271" s="156">
        <f t="shared" si="23"/>
        <v>0</v>
      </c>
      <c r="I271" s="157">
        <f t="shared" si="24"/>
        <v>6916.7999999999993</v>
      </c>
    </row>
    <row r="272" spans="1:9" x14ac:dyDescent="0.25">
      <c r="A272" s="132" t="s">
        <v>638</v>
      </c>
      <c r="B272" s="185" t="str">
        <f t="shared" si="20"/>
        <v>Whitehall School District</v>
      </c>
      <c r="C272" s="135">
        <v>0.7</v>
      </c>
      <c r="D272" s="187">
        <f t="shared" si="21"/>
        <v>0.30000000000000004</v>
      </c>
      <c r="E272" s="188">
        <v>7.999999999996362</v>
      </c>
      <c r="F272" s="150">
        <v>10500</v>
      </c>
      <c r="G272" s="151">
        <f t="shared" si="22"/>
        <v>7.999999999996362</v>
      </c>
      <c r="H272" s="151">
        <f t="shared" si="23"/>
        <v>26.666666666654535</v>
      </c>
      <c r="I272" s="152">
        <f t="shared" si="24"/>
        <v>0</v>
      </c>
    </row>
    <row r="273" spans="1:9" x14ac:dyDescent="0.25">
      <c r="A273" s="137" t="s">
        <v>639</v>
      </c>
      <c r="B273" s="240" t="str">
        <f t="shared" si="20"/>
        <v>Whitewater School District</v>
      </c>
      <c r="C273" s="140">
        <v>0.7</v>
      </c>
      <c r="D273" s="189">
        <f t="shared" si="21"/>
        <v>0.30000000000000004</v>
      </c>
      <c r="E273" s="190">
        <v>0</v>
      </c>
      <c r="F273" s="155">
        <v>79800</v>
      </c>
      <c r="G273" s="156">
        <f t="shared" si="22"/>
        <v>0</v>
      </c>
      <c r="H273" s="156">
        <f t="shared" si="23"/>
        <v>0</v>
      </c>
      <c r="I273" s="157">
        <f t="shared" si="24"/>
        <v>0</v>
      </c>
    </row>
    <row r="274" spans="1:9" x14ac:dyDescent="0.25">
      <c r="A274" s="132" t="s">
        <v>640</v>
      </c>
      <c r="B274" s="185" t="str">
        <f t="shared" si="20"/>
        <v>Wild Rose School District</v>
      </c>
      <c r="C274" s="135">
        <v>0.6</v>
      </c>
      <c r="D274" s="187">
        <f t="shared" si="21"/>
        <v>0.4</v>
      </c>
      <c r="E274" s="188">
        <v>23.599999999998545</v>
      </c>
      <c r="F274" s="150">
        <v>9000</v>
      </c>
      <c r="G274" s="151">
        <f t="shared" si="22"/>
        <v>23.599999999998545</v>
      </c>
      <c r="H274" s="151">
        <f t="shared" si="23"/>
        <v>58.999999999996362</v>
      </c>
      <c r="I274" s="152">
        <f t="shared" si="24"/>
        <v>0</v>
      </c>
    </row>
    <row r="275" spans="1:9" x14ac:dyDescent="0.25">
      <c r="A275" s="137" t="s">
        <v>641</v>
      </c>
      <c r="B275" s="240" t="str">
        <f t="shared" si="20"/>
        <v>Winneconne Community School District</v>
      </c>
      <c r="C275" s="140">
        <v>0.5</v>
      </c>
      <c r="D275" s="189">
        <f t="shared" si="21"/>
        <v>0.5</v>
      </c>
      <c r="E275" s="190">
        <v>2658</v>
      </c>
      <c r="F275" s="155">
        <v>56500</v>
      </c>
      <c r="G275" s="156">
        <f t="shared" si="22"/>
        <v>2658</v>
      </c>
      <c r="H275" s="156">
        <f t="shared" si="23"/>
        <v>5316</v>
      </c>
      <c r="I275" s="157">
        <f t="shared" si="24"/>
        <v>0</v>
      </c>
    </row>
    <row r="276" spans="1:9" x14ac:dyDescent="0.25">
      <c r="A276" s="132" t="s">
        <v>642</v>
      </c>
      <c r="B276" s="185" t="str">
        <f t="shared" si="20"/>
        <v>Winter School District</v>
      </c>
      <c r="C276" s="135">
        <v>0.8</v>
      </c>
      <c r="D276" s="187">
        <f t="shared" si="21"/>
        <v>0.19999999999999996</v>
      </c>
      <c r="E276" s="188">
        <v>0</v>
      </c>
      <c r="F276" s="150">
        <v>320</v>
      </c>
      <c r="G276" s="151">
        <f t="shared" si="22"/>
        <v>0</v>
      </c>
      <c r="H276" s="151">
        <f t="shared" si="23"/>
        <v>0</v>
      </c>
      <c r="I276" s="152">
        <f t="shared" si="24"/>
        <v>0</v>
      </c>
    </row>
    <row r="277" spans="1:9" x14ac:dyDescent="0.25">
      <c r="A277" s="137" t="s">
        <v>643</v>
      </c>
      <c r="B277" s="240" t="str">
        <f t="shared" si="20"/>
        <v>Wisconsin Dells School District</v>
      </c>
      <c r="C277" s="140">
        <v>0.7</v>
      </c>
      <c r="D277" s="189">
        <f t="shared" si="21"/>
        <v>0.30000000000000004</v>
      </c>
      <c r="E277" s="190">
        <v>0</v>
      </c>
      <c r="F277" s="155">
        <v>46200</v>
      </c>
      <c r="G277" s="156">
        <f t="shared" si="22"/>
        <v>0</v>
      </c>
      <c r="H277" s="156">
        <f t="shared" si="23"/>
        <v>0</v>
      </c>
      <c r="I277" s="157">
        <f t="shared" si="24"/>
        <v>0</v>
      </c>
    </row>
    <row r="278" spans="1:9" x14ac:dyDescent="0.25">
      <c r="A278" s="132" t="s">
        <v>644</v>
      </c>
      <c r="B278" s="185" t="str">
        <f t="shared" si="20"/>
        <v>Wisconsin Heights School District</v>
      </c>
      <c r="C278" s="135">
        <v>0.6</v>
      </c>
      <c r="D278" s="187">
        <f t="shared" si="21"/>
        <v>0.4</v>
      </c>
      <c r="E278" s="188">
        <v>1012.3999999999978</v>
      </c>
      <c r="F278" s="150">
        <v>4200</v>
      </c>
      <c r="G278" s="151">
        <f t="shared" si="22"/>
        <v>1012.3999999999978</v>
      </c>
      <c r="H278" s="151">
        <f t="shared" si="23"/>
        <v>2530.9999999999945</v>
      </c>
      <c r="I278" s="152">
        <f t="shared" si="24"/>
        <v>0</v>
      </c>
    </row>
    <row r="279" spans="1:9" x14ac:dyDescent="0.25">
      <c r="A279" s="137" t="s">
        <v>645</v>
      </c>
      <c r="B279" s="240" t="str">
        <f t="shared" si="20"/>
        <v>Wittenberg-Birnamwood School District</v>
      </c>
      <c r="C279" s="140">
        <v>0.7</v>
      </c>
      <c r="D279" s="189">
        <f t="shared" si="21"/>
        <v>0.30000000000000004</v>
      </c>
      <c r="E279" s="190">
        <v>23520.799999999996</v>
      </c>
      <c r="F279" s="155">
        <v>2870</v>
      </c>
      <c r="G279" s="156">
        <f t="shared" si="22"/>
        <v>2870</v>
      </c>
      <c r="H279" s="156">
        <f t="shared" si="23"/>
        <v>9566.6666666666661</v>
      </c>
      <c r="I279" s="157">
        <f t="shared" si="24"/>
        <v>20650.799999999996</v>
      </c>
    </row>
    <row r="280" spans="1:9" x14ac:dyDescent="0.25">
      <c r="A280" s="132" t="s">
        <v>646</v>
      </c>
      <c r="B280" s="185" t="str">
        <f t="shared" si="20"/>
        <v>Wonewoc-Union Center School District</v>
      </c>
      <c r="C280" s="135">
        <v>0.7</v>
      </c>
      <c r="D280" s="187">
        <f t="shared" si="21"/>
        <v>0.30000000000000004</v>
      </c>
      <c r="E280" s="188">
        <v>0</v>
      </c>
      <c r="F280" s="150">
        <v>1680</v>
      </c>
      <c r="G280" s="151">
        <f t="shared" si="22"/>
        <v>0</v>
      </c>
      <c r="H280" s="151">
        <f t="shared" si="23"/>
        <v>0</v>
      </c>
      <c r="I280" s="152">
        <f t="shared" si="24"/>
        <v>0</v>
      </c>
    </row>
    <row r="281" spans="1:9" x14ac:dyDescent="0.25">
      <c r="A281" s="137" t="s">
        <v>647</v>
      </c>
      <c r="B281" s="240" t="str">
        <f t="shared" si="20"/>
        <v>Woodruff J1 School District</v>
      </c>
      <c r="C281" s="140">
        <v>0.7</v>
      </c>
      <c r="D281" s="189">
        <f t="shared" si="21"/>
        <v>0.30000000000000004</v>
      </c>
      <c r="E281" s="190">
        <v>30000</v>
      </c>
      <c r="F281" s="155">
        <v>3500</v>
      </c>
      <c r="G281" s="156">
        <f t="shared" si="22"/>
        <v>3500</v>
      </c>
      <c r="H281" s="156">
        <f t="shared" si="23"/>
        <v>11666.666666666664</v>
      </c>
      <c r="I281" s="157">
        <f t="shared" si="24"/>
        <v>26500</v>
      </c>
    </row>
    <row r="282" spans="1:9" x14ac:dyDescent="0.25">
      <c r="A282" s="132" t="s">
        <v>648</v>
      </c>
      <c r="B282" s="185" t="str">
        <f t="shared" si="20"/>
        <v>Yorkville J2 School District</v>
      </c>
      <c r="C282" s="135">
        <v>0.5</v>
      </c>
      <c r="D282" s="187">
        <f t="shared" si="21"/>
        <v>0.5</v>
      </c>
      <c r="E282" s="188">
        <v>23074</v>
      </c>
      <c r="F282" s="150">
        <v>38000</v>
      </c>
      <c r="G282" s="151">
        <f t="shared" si="22"/>
        <v>23074</v>
      </c>
      <c r="H282" s="151">
        <f t="shared" si="23"/>
        <v>46148</v>
      </c>
      <c r="I282" s="152">
        <f t="shared" si="24"/>
        <v>0</v>
      </c>
    </row>
  </sheetData>
  <sheetProtection algorithmName="SHA-512" hashValue="vCSY/aVKkV0I6ZOXcahPbUkr9IzRDT/p4th4xMYobRup9UbMink0QAA0ONi+UovscOXe20vpdSe2Pnwmeit9BA==" saltValue="i4AZBitLgX+fUwWceUa+C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T160"/>
  <sheetViews>
    <sheetView showGridLines="0" zoomScaleNormal="100" workbookViewId="0">
      <selection activeCell="A5" sqref="A5"/>
    </sheetView>
  </sheetViews>
  <sheetFormatPr defaultRowHeight="15" x14ac:dyDescent="0.25"/>
  <cols>
    <col min="1" max="1" width="8.28515625" style="2" customWidth="1"/>
    <col min="2" max="2" width="8.140625" style="2" customWidth="1"/>
    <col min="3" max="3" width="12" style="2" customWidth="1"/>
    <col min="4" max="4" width="10.5703125" style="2" customWidth="1"/>
    <col min="5" max="6" width="9.140625" style="2"/>
    <col min="7" max="7" width="12.28515625" style="2" customWidth="1"/>
    <col min="8" max="8" width="5.140625" style="2" customWidth="1"/>
    <col min="9" max="9" width="8.42578125" style="2" customWidth="1"/>
    <col min="10" max="10" width="4.28515625" style="2" customWidth="1"/>
    <col min="11" max="11" width="12" style="2" bestFit="1" customWidth="1"/>
    <col min="12" max="12" width="3.7109375" style="2" customWidth="1"/>
    <col min="13" max="13" width="10.5703125" style="2" bestFit="1" customWidth="1"/>
    <col min="14" max="14" width="4.28515625" style="2" customWidth="1"/>
    <col min="15" max="15" width="10.5703125" style="2" bestFit="1" customWidth="1"/>
    <col min="16" max="16" width="8.42578125" style="2" customWidth="1"/>
    <col min="17" max="16384" width="9.140625" style="2"/>
  </cols>
  <sheetData>
    <row r="1" spans="1:16" ht="15" customHeight="1" x14ac:dyDescent="0.25">
      <c r="A1" s="823" t="s">
        <v>329</v>
      </c>
      <c r="B1" s="754"/>
      <c r="C1" s="754"/>
      <c r="D1" s="754"/>
      <c r="E1" s="754"/>
      <c r="F1" s="754"/>
      <c r="G1" s="754"/>
      <c r="H1" s="754"/>
      <c r="I1" s="754"/>
      <c r="J1" s="754"/>
      <c r="K1" s="754"/>
      <c r="L1" s="754"/>
      <c r="M1" s="709"/>
      <c r="N1" s="709"/>
      <c r="O1" s="709"/>
      <c r="P1" s="709"/>
    </row>
    <row r="2" spans="1:16" ht="16.5" customHeight="1" x14ac:dyDescent="0.3">
      <c r="D2" s="843"/>
      <c r="E2" s="843"/>
      <c r="F2" s="843"/>
      <c r="G2" s="843"/>
      <c r="H2" s="843"/>
      <c r="I2" s="843"/>
      <c r="J2" s="843"/>
      <c r="K2" s="843"/>
      <c r="L2" s="843"/>
      <c r="M2" s="843"/>
    </row>
    <row r="3" spans="1:16" ht="9" customHeight="1" x14ac:dyDescent="0.25"/>
    <row r="4" spans="1:16" ht="15" customHeight="1" x14ac:dyDescent="0.25">
      <c r="A4" s="824" t="s">
        <v>1593</v>
      </c>
      <c r="B4" s="754"/>
      <c r="C4" s="754"/>
      <c r="D4" s="754"/>
      <c r="E4" s="754"/>
      <c r="F4" s="754"/>
      <c r="G4" s="754"/>
      <c r="H4" s="754"/>
      <c r="I4" s="754"/>
      <c r="J4" s="754"/>
      <c r="K4" s="754"/>
      <c r="L4" s="754"/>
      <c r="M4" s="709"/>
      <c r="N4" s="709"/>
      <c r="O4" s="709"/>
      <c r="P4" s="709"/>
    </row>
    <row r="5" spans="1:16" ht="15" customHeight="1" x14ac:dyDescent="0.25"/>
    <row r="6" spans="1:16" ht="22.5" customHeight="1" thickBot="1" x14ac:dyDescent="0.3">
      <c r="A6" s="882" t="s">
        <v>1293</v>
      </c>
      <c r="B6" s="716"/>
      <c r="C6" s="848"/>
      <c r="D6" s="848"/>
      <c r="E6" s="848"/>
      <c r="F6" s="848"/>
      <c r="G6" s="848"/>
      <c r="H6" s="848"/>
      <c r="I6" s="848"/>
    </row>
    <row r="7" spans="1:16" ht="15" customHeight="1" x14ac:dyDescent="0.25"/>
    <row r="8" spans="1:16" ht="15" customHeight="1" x14ac:dyDescent="0.25">
      <c r="A8" s="5" t="s">
        <v>1345</v>
      </c>
      <c r="H8" s="13"/>
      <c r="I8" s="6"/>
    </row>
    <row r="9" spans="1:16" ht="15" customHeight="1" x14ac:dyDescent="0.25">
      <c r="A9" s="742"/>
      <c r="B9" s="831"/>
      <c r="C9" s="831"/>
      <c r="D9" s="831"/>
      <c r="E9" s="831"/>
      <c r="F9" s="831"/>
      <c r="G9" s="831"/>
      <c r="H9" s="831"/>
      <c r="I9" s="831"/>
      <c r="J9" s="831"/>
      <c r="K9" s="831"/>
      <c r="L9" s="831"/>
      <c r="M9" s="831"/>
      <c r="N9" s="831"/>
      <c r="O9" s="831"/>
      <c r="P9" s="832"/>
    </row>
    <row r="10" spans="1:16" ht="15" customHeight="1" x14ac:dyDescent="0.25">
      <c r="A10" s="833"/>
      <c r="B10" s="834"/>
      <c r="C10" s="834"/>
      <c r="D10" s="834"/>
      <c r="E10" s="834"/>
      <c r="F10" s="834"/>
      <c r="G10" s="834"/>
      <c r="H10" s="834"/>
      <c r="I10" s="834"/>
      <c r="J10" s="834"/>
      <c r="K10" s="834"/>
      <c r="L10" s="834"/>
      <c r="M10" s="834"/>
      <c r="N10" s="834"/>
      <c r="O10" s="834"/>
      <c r="P10" s="835"/>
    </row>
    <row r="11" spans="1:16" ht="15" customHeight="1" x14ac:dyDescent="0.25">
      <c r="A11" s="836"/>
      <c r="B11" s="837"/>
      <c r="C11" s="837"/>
      <c r="D11" s="837"/>
      <c r="E11" s="837"/>
      <c r="F11" s="837"/>
      <c r="G11" s="837"/>
      <c r="H11" s="837"/>
      <c r="I11" s="837"/>
      <c r="J11" s="837"/>
      <c r="K11" s="837"/>
      <c r="L11" s="837"/>
      <c r="M11" s="837"/>
      <c r="N11" s="837"/>
      <c r="O11" s="837"/>
      <c r="P11" s="838"/>
    </row>
    <row r="12" spans="1:16" ht="10.5" customHeight="1" x14ac:dyDescent="0.25">
      <c r="A12" s="14"/>
      <c r="B12" s="14"/>
      <c r="C12" s="14"/>
      <c r="D12" s="14"/>
      <c r="E12" s="14"/>
      <c r="F12" s="14"/>
      <c r="G12" s="14"/>
      <c r="H12" s="14"/>
      <c r="I12" s="14"/>
      <c r="J12" s="14"/>
      <c r="K12" s="14"/>
      <c r="L12" s="14"/>
      <c r="M12" s="14"/>
      <c r="N12" s="14"/>
      <c r="O12" s="14"/>
      <c r="P12" s="14"/>
    </row>
    <row r="13" spans="1:16" ht="15" customHeight="1" x14ac:dyDescent="0.25">
      <c r="A13" s="5" t="s">
        <v>355</v>
      </c>
      <c r="B13" s="14"/>
      <c r="C13" s="14"/>
      <c r="D13" s="14"/>
      <c r="E13" s="14"/>
      <c r="F13" s="14"/>
      <c r="G13" s="14"/>
      <c r="H13" s="14"/>
      <c r="I13" s="14"/>
      <c r="J13" s="14"/>
      <c r="K13" s="14"/>
      <c r="L13" s="14"/>
      <c r="M13" s="14"/>
      <c r="N13" s="14"/>
      <c r="O13" s="14"/>
      <c r="P13" s="14"/>
    </row>
    <row r="14" spans="1:16" ht="15" customHeight="1" x14ac:dyDescent="0.25">
      <c r="A14" s="15" t="s">
        <v>16</v>
      </c>
      <c r="B14" s="828"/>
      <c r="C14" s="839"/>
      <c r="D14" s="839"/>
      <c r="E14" s="839"/>
      <c r="F14" s="839"/>
      <c r="G14" s="839"/>
      <c r="H14" s="839"/>
      <c r="I14" s="839"/>
      <c r="J14" s="839"/>
      <c r="K14" s="839"/>
      <c r="L14" s="839"/>
      <c r="M14" s="839"/>
      <c r="N14" s="839"/>
      <c r="O14" s="839"/>
      <c r="P14" s="840"/>
    </row>
    <row r="15" spans="1:16" ht="15" customHeight="1" x14ac:dyDescent="0.25">
      <c r="A15" s="15" t="s">
        <v>17</v>
      </c>
      <c r="B15" s="828"/>
      <c r="C15" s="839"/>
      <c r="D15" s="839"/>
      <c r="E15" s="839"/>
      <c r="F15" s="839"/>
      <c r="G15" s="839"/>
      <c r="H15" s="839"/>
      <c r="I15" s="839"/>
      <c r="J15" s="839"/>
      <c r="K15" s="839"/>
      <c r="L15" s="839"/>
      <c r="M15" s="839"/>
      <c r="N15" s="839"/>
      <c r="O15" s="839"/>
      <c r="P15" s="840"/>
    </row>
    <row r="16" spans="1:16" ht="15" customHeight="1" x14ac:dyDescent="0.25">
      <c r="A16" s="15" t="s">
        <v>18</v>
      </c>
      <c r="B16" s="828"/>
      <c r="C16" s="839"/>
      <c r="D16" s="839"/>
      <c r="E16" s="839"/>
      <c r="F16" s="839"/>
      <c r="G16" s="839"/>
      <c r="H16" s="839"/>
      <c r="I16" s="839"/>
      <c r="J16" s="839"/>
      <c r="K16" s="839"/>
      <c r="L16" s="839"/>
      <c r="M16" s="839"/>
      <c r="N16" s="839"/>
      <c r="O16" s="839"/>
      <c r="P16" s="840"/>
    </row>
    <row r="17" spans="1:18" ht="12.75" customHeight="1" x14ac:dyDescent="0.25">
      <c r="A17" s="15"/>
      <c r="B17" s="14"/>
      <c r="C17" s="16"/>
      <c r="D17" s="16"/>
      <c r="E17" s="16"/>
      <c r="F17" s="16"/>
      <c r="G17" s="16"/>
      <c r="H17" s="16"/>
      <c r="I17" s="16"/>
      <c r="J17" s="16"/>
      <c r="K17" s="16"/>
      <c r="L17" s="16"/>
      <c r="M17" s="16"/>
      <c r="N17" s="16"/>
      <c r="O17" s="16"/>
      <c r="P17" s="16"/>
    </row>
    <row r="18" spans="1:18" ht="15" customHeight="1" x14ac:dyDescent="0.25">
      <c r="A18" s="17" t="s">
        <v>24</v>
      </c>
      <c r="B18" s="809" t="s">
        <v>19</v>
      </c>
      <c r="C18" s="673"/>
      <c r="D18" s="828"/>
      <c r="E18" s="829"/>
      <c r="F18" s="829"/>
      <c r="G18" s="829"/>
      <c r="H18" s="829"/>
      <c r="I18" s="829"/>
      <c r="J18" s="829"/>
      <c r="K18" s="829"/>
      <c r="L18" s="829"/>
      <c r="M18" s="829"/>
      <c r="N18" s="829"/>
      <c r="O18" s="829"/>
      <c r="P18" s="830"/>
    </row>
    <row r="19" spans="1:18" ht="15" customHeight="1" x14ac:dyDescent="0.25">
      <c r="A19" s="18" t="s">
        <v>25</v>
      </c>
      <c r="B19" s="809" t="s">
        <v>20</v>
      </c>
      <c r="C19" s="673"/>
      <c r="D19" s="828"/>
      <c r="E19" s="829"/>
      <c r="F19" s="829"/>
      <c r="G19" s="829"/>
      <c r="H19" s="829"/>
      <c r="I19" s="829"/>
      <c r="J19" s="829"/>
      <c r="K19" s="829"/>
      <c r="L19" s="829"/>
      <c r="M19" s="829"/>
      <c r="N19" s="829"/>
      <c r="O19" s="829"/>
      <c r="P19" s="830"/>
    </row>
    <row r="20" spans="1:18" ht="15" customHeight="1" x14ac:dyDescent="0.25">
      <c r="A20" s="15"/>
      <c r="B20" s="809" t="s">
        <v>21</v>
      </c>
      <c r="C20" s="673"/>
      <c r="D20" s="828"/>
      <c r="E20" s="829"/>
      <c r="F20" s="829"/>
      <c r="G20" s="829"/>
      <c r="H20" s="829"/>
      <c r="I20" s="829"/>
      <c r="J20" s="829"/>
      <c r="K20" s="829"/>
      <c r="L20" s="829"/>
      <c r="M20" s="829"/>
      <c r="N20" s="829"/>
      <c r="O20" s="829"/>
      <c r="P20" s="830"/>
    </row>
    <row r="21" spans="1:18" ht="15.75" customHeight="1" thickBot="1" x14ac:dyDescent="0.3">
      <c r="A21" s="15"/>
      <c r="B21" s="554"/>
      <c r="C21" s="544"/>
      <c r="D21" s="14"/>
      <c r="E21" s="14"/>
      <c r="F21" s="14"/>
      <c r="G21" s="14"/>
      <c r="H21" s="14"/>
      <c r="I21" s="14"/>
      <c r="J21" s="14"/>
      <c r="K21" s="14"/>
      <c r="L21" s="14"/>
      <c r="M21" s="14"/>
      <c r="N21" s="14"/>
      <c r="O21" s="14"/>
      <c r="P21" s="14"/>
    </row>
    <row r="22" spans="1:18" ht="16.5" customHeight="1" thickBot="1" x14ac:dyDescent="0.3">
      <c r="A22" s="71" t="s">
        <v>364</v>
      </c>
      <c r="B22" s="194"/>
      <c r="C22" s="194"/>
      <c r="D22" s="194"/>
      <c r="E22" s="8" t="s">
        <v>1276</v>
      </c>
      <c r="F22" s="891" t="s">
        <v>1259</v>
      </c>
      <c r="G22" s="892"/>
      <c r="H22" s="849" t="e">
        <f>VLOOKUP(C6,Sheet2!$A$2:$K$435,2,FALSE)</f>
        <v>#N/A</v>
      </c>
      <c r="I22" s="850"/>
      <c r="J22" s="179" t="s">
        <v>1278</v>
      </c>
      <c r="K22" s="895" t="s">
        <v>1232</v>
      </c>
      <c r="L22" s="896"/>
      <c r="M22" s="896"/>
      <c r="N22" s="849" t="e">
        <f>VLOOKUP(C6,Sheet2!$A$2:$K$435,3,FALSE)</f>
        <v>#N/A</v>
      </c>
      <c r="O22" s="850"/>
      <c r="P22" s="554"/>
    </row>
    <row r="23" spans="1:18" ht="9" customHeight="1" thickBot="1" x14ac:dyDescent="0.3">
      <c r="A23" s="15"/>
      <c r="B23" s="194"/>
      <c r="C23" s="194"/>
      <c r="D23" s="194"/>
      <c r="E23" s="8"/>
      <c r="F23" s="554"/>
      <c r="G23" s="545"/>
      <c r="H23" s="112"/>
      <c r="I23" s="547"/>
      <c r="J23" s="179"/>
      <c r="K23" s="14"/>
      <c r="L23" s="14"/>
      <c r="M23" s="14"/>
      <c r="N23" s="14"/>
      <c r="O23" s="14"/>
      <c r="P23" s="14"/>
    </row>
    <row r="24" spans="1:18" s="19" customFormat="1" ht="24.75" customHeight="1" thickBot="1" x14ac:dyDescent="0.3">
      <c r="A24" s="15"/>
      <c r="B24" s="194"/>
      <c r="C24" s="194"/>
      <c r="D24" s="194"/>
      <c r="E24" s="181" t="s">
        <v>1277</v>
      </c>
      <c r="F24" s="893" t="s">
        <v>1250</v>
      </c>
      <c r="G24" s="894"/>
      <c r="H24" s="751" t="e">
        <f>VLOOKUP(C6,Sheet2!$A$2:$K$435,5,FALSE)</f>
        <v>#N/A</v>
      </c>
      <c r="I24" s="752"/>
      <c r="J24" s="180" t="s">
        <v>1279</v>
      </c>
      <c r="K24" s="897" t="s">
        <v>1230</v>
      </c>
      <c r="L24" s="898"/>
      <c r="M24" s="898"/>
      <c r="N24" s="751" t="e">
        <f>VLOOKUP(C6,Sheet2!$A$2:$K$435,4,FALSE)</f>
        <v>#N/A</v>
      </c>
      <c r="O24" s="752"/>
      <c r="P24" s="16"/>
    </row>
    <row r="25" spans="1:18" s="19" customFormat="1" ht="15" customHeight="1" x14ac:dyDescent="0.25">
      <c r="A25" s="15"/>
      <c r="B25" s="194"/>
      <c r="C25" s="194"/>
      <c r="D25" s="194"/>
      <c r="E25" s="113"/>
      <c r="F25" s="70"/>
      <c r="G25" s="16"/>
      <c r="H25" s="16"/>
      <c r="I25" s="16"/>
      <c r="J25" s="16"/>
      <c r="K25" s="16"/>
      <c r="L25" s="16"/>
      <c r="M25" s="16"/>
      <c r="N25" s="16"/>
      <c r="O25" s="16"/>
      <c r="P25" s="16"/>
    </row>
    <row r="26" spans="1:18" s="19" customFormat="1" ht="15" customHeight="1" x14ac:dyDescent="0.25">
      <c r="A26" s="15"/>
      <c r="B26" s="554"/>
      <c r="C26" s="557"/>
      <c r="D26" s="16"/>
      <c r="E26" s="16"/>
      <c r="F26" s="16"/>
      <c r="G26" s="16"/>
      <c r="H26" s="16"/>
      <c r="I26" s="16"/>
      <c r="J26" s="16"/>
    </row>
    <row r="27" spans="1:18" s="19" customFormat="1" ht="31.5" customHeight="1" x14ac:dyDescent="0.25">
      <c r="A27" s="809" t="s">
        <v>1580</v>
      </c>
      <c r="B27" s="674"/>
      <c r="C27" s="674"/>
      <c r="D27" s="674"/>
      <c r="E27" s="674"/>
      <c r="F27" s="674"/>
      <c r="G27" s="674"/>
      <c r="H27" s="846"/>
      <c r="I27" s="847"/>
      <c r="J27" s="546"/>
      <c r="K27" s="853" t="s">
        <v>1328</v>
      </c>
      <c r="L27" s="854"/>
      <c r="M27" s="854"/>
      <c r="N27" s="854"/>
      <c r="O27" s="854"/>
      <c r="P27" s="854"/>
    </row>
    <row r="28" spans="1:18" s="19" customFormat="1" ht="24.75" customHeight="1" x14ac:dyDescent="0.25">
      <c r="A28" s="554"/>
      <c r="B28" s="545"/>
      <c r="C28" s="545"/>
      <c r="D28" s="545"/>
      <c r="E28" s="545"/>
      <c r="F28" s="545"/>
      <c r="G28" s="545"/>
      <c r="H28" s="16"/>
      <c r="I28" s="16"/>
      <c r="J28" s="114"/>
      <c r="K28" s="878" t="s">
        <v>1329</v>
      </c>
      <c r="L28" s="879"/>
      <c r="M28" s="879"/>
      <c r="N28" s="879"/>
      <c r="O28" s="879"/>
      <c r="P28" s="879"/>
    </row>
    <row r="29" spans="1:18" s="19" customFormat="1" ht="12.75" customHeight="1" x14ac:dyDescent="0.25">
      <c r="A29" s="15"/>
      <c r="B29" s="844"/>
      <c r="C29" s="845"/>
      <c r="D29" s="845"/>
      <c r="E29" s="845"/>
      <c r="F29" s="845"/>
      <c r="G29" s="845"/>
      <c r="H29" s="845"/>
      <c r="I29" s="845"/>
      <c r="J29" s="845"/>
      <c r="K29" s="845"/>
      <c r="L29" s="845"/>
      <c r="M29" s="845"/>
      <c r="N29" s="845"/>
      <c r="O29" s="845"/>
      <c r="P29" s="845"/>
    </row>
    <row r="30" spans="1:18" s="19" customFormat="1" ht="33.75" customHeight="1" x14ac:dyDescent="0.25">
      <c r="A30" s="753" t="s">
        <v>1344</v>
      </c>
      <c r="B30" s="754"/>
      <c r="C30" s="754"/>
      <c r="D30" s="754"/>
      <c r="E30" s="754"/>
      <c r="F30" s="754"/>
      <c r="G30" s="754"/>
      <c r="H30" s="754"/>
      <c r="I30" s="754"/>
      <c r="J30" s="754"/>
      <c r="K30" s="754"/>
      <c r="L30" s="754"/>
      <c r="M30" s="754"/>
      <c r="N30" s="754"/>
      <c r="O30" s="754"/>
      <c r="P30" s="754"/>
    </row>
    <row r="31" spans="1:18" ht="13.5" customHeight="1" x14ac:dyDescent="0.25">
      <c r="A31" s="755" t="s">
        <v>360</v>
      </c>
      <c r="B31" s="756"/>
      <c r="C31" s="756"/>
      <c r="D31" s="756"/>
      <c r="E31" s="756"/>
      <c r="F31" s="756"/>
      <c r="G31" s="756"/>
      <c r="H31" s="756"/>
      <c r="I31" s="756"/>
      <c r="J31" s="756"/>
      <c r="K31" s="756"/>
      <c r="L31" s="756"/>
      <c r="M31" s="756"/>
      <c r="N31" s="756"/>
      <c r="O31" s="756"/>
      <c r="P31" s="756"/>
      <c r="Q31" s="365"/>
      <c r="R31" s="365"/>
    </row>
    <row r="32" spans="1:18" ht="14.25" customHeight="1" x14ac:dyDescent="0.25">
      <c r="D32" s="841"/>
      <c r="E32" s="842"/>
      <c r="F32" s="842"/>
      <c r="G32" s="842"/>
      <c r="H32" s="842"/>
      <c r="I32" s="842"/>
      <c r="J32" s="842"/>
      <c r="K32" s="842"/>
      <c r="L32" s="842"/>
    </row>
    <row r="33" spans="1:17" ht="7.5" customHeight="1" x14ac:dyDescent="0.25"/>
    <row r="34" spans="1:17" ht="15" customHeight="1" thickBot="1" x14ac:dyDescent="0.3">
      <c r="A34" s="55" t="s">
        <v>1270</v>
      </c>
      <c r="B34" s="55" t="s">
        <v>358</v>
      </c>
      <c r="C34" s="56"/>
      <c r="D34" s="56"/>
      <c r="E34" s="56"/>
      <c r="F34" s="56"/>
      <c r="G34" s="56"/>
    </row>
    <row r="35" spans="1:17" ht="30" customHeight="1" thickTop="1" thickBot="1" x14ac:dyDescent="0.3">
      <c r="A35" s="95" t="s">
        <v>10</v>
      </c>
      <c r="B35" s="825" t="s">
        <v>11</v>
      </c>
      <c r="C35" s="826"/>
      <c r="D35" s="826"/>
      <c r="E35" s="827" t="s">
        <v>12</v>
      </c>
      <c r="F35" s="741"/>
      <c r="G35" s="741"/>
      <c r="H35" s="741"/>
      <c r="I35" s="740" t="s">
        <v>13</v>
      </c>
      <c r="J35" s="741"/>
      <c r="K35" s="740" t="s">
        <v>14</v>
      </c>
      <c r="L35" s="741"/>
      <c r="M35" s="740" t="s">
        <v>15</v>
      </c>
      <c r="N35" s="741"/>
      <c r="O35" s="740" t="s">
        <v>1282</v>
      </c>
      <c r="P35" s="810"/>
    </row>
    <row r="36" spans="1:17" ht="18" customHeight="1" thickTop="1" x14ac:dyDescent="0.25">
      <c r="A36" s="590"/>
      <c r="B36" s="814"/>
      <c r="C36" s="814"/>
      <c r="D36" s="814"/>
      <c r="E36" s="814"/>
      <c r="F36" s="814"/>
      <c r="G36" s="814"/>
      <c r="H36" s="814"/>
      <c r="I36" s="815"/>
      <c r="J36" s="815"/>
      <c r="K36" s="816"/>
      <c r="L36" s="816"/>
      <c r="M36" s="816"/>
      <c r="N36" s="816"/>
      <c r="O36" s="816"/>
      <c r="P36" s="816"/>
    </row>
    <row r="37" spans="1:17" ht="18" customHeight="1" x14ac:dyDescent="0.25">
      <c r="A37" s="592"/>
      <c r="B37" s="808"/>
      <c r="C37" s="808"/>
      <c r="D37" s="808"/>
      <c r="E37" s="808"/>
      <c r="F37" s="808"/>
      <c r="G37" s="808"/>
      <c r="H37" s="808"/>
      <c r="I37" s="817"/>
      <c r="J37" s="817"/>
      <c r="K37" s="717"/>
      <c r="L37" s="717"/>
      <c r="M37" s="717"/>
      <c r="N37" s="717"/>
      <c r="O37" s="717"/>
      <c r="P37" s="717"/>
    </row>
    <row r="38" spans="1:17" ht="18" customHeight="1" x14ac:dyDescent="0.25">
      <c r="A38" s="592"/>
      <c r="B38" s="808"/>
      <c r="C38" s="808"/>
      <c r="D38" s="808"/>
      <c r="E38" s="808"/>
      <c r="F38" s="808"/>
      <c r="G38" s="808"/>
      <c r="H38" s="808"/>
      <c r="I38" s="817"/>
      <c r="J38" s="817"/>
      <c r="K38" s="717"/>
      <c r="L38" s="717"/>
      <c r="M38" s="717"/>
      <c r="N38" s="717"/>
      <c r="O38" s="717"/>
      <c r="P38" s="717"/>
    </row>
    <row r="39" spans="1:17" ht="18" customHeight="1" x14ac:dyDescent="0.25">
      <c r="A39" s="592"/>
      <c r="B39" s="808"/>
      <c r="C39" s="808"/>
      <c r="D39" s="808"/>
      <c r="E39" s="808"/>
      <c r="F39" s="808"/>
      <c r="G39" s="808"/>
      <c r="H39" s="808"/>
      <c r="I39" s="817"/>
      <c r="J39" s="817"/>
      <c r="K39" s="717"/>
      <c r="L39" s="717"/>
      <c r="M39" s="717"/>
      <c r="N39" s="717"/>
      <c r="O39" s="717"/>
      <c r="P39" s="717"/>
    </row>
    <row r="40" spans="1:17" ht="18" customHeight="1" thickBot="1" x14ac:dyDescent="0.3">
      <c r="A40" s="592"/>
      <c r="B40" s="808"/>
      <c r="C40" s="808"/>
      <c r="D40" s="808"/>
      <c r="E40" s="808"/>
      <c r="F40" s="808"/>
      <c r="G40" s="808"/>
      <c r="H40" s="808"/>
      <c r="I40" s="872"/>
      <c r="J40" s="872"/>
      <c r="K40" s="717"/>
      <c r="L40" s="717"/>
      <c r="M40" s="717"/>
      <c r="N40" s="717"/>
      <c r="O40" s="717"/>
      <c r="P40" s="717"/>
    </row>
    <row r="41" spans="1:17" ht="27" customHeight="1" thickTop="1" thickBot="1" x14ac:dyDescent="0.3">
      <c r="A41" s="858" t="s">
        <v>1271</v>
      </c>
      <c r="B41" s="859"/>
      <c r="C41" s="859"/>
      <c r="D41" s="859"/>
      <c r="E41" s="859"/>
      <c r="F41" s="859"/>
      <c r="G41" s="859"/>
      <c r="H41" s="860"/>
      <c r="I41" s="866">
        <f>SUM(I36:I40)</f>
        <v>0</v>
      </c>
      <c r="J41" s="867"/>
      <c r="K41" s="215" t="s">
        <v>1298</v>
      </c>
      <c r="L41" s="868" t="e">
        <f>VLOOKUP(C6,Sheet2!A2:K435,6,FALSE)</f>
        <v>#N/A</v>
      </c>
      <c r="M41" s="869"/>
      <c r="N41" s="216"/>
      <c r="O41" s="880" t="s">
        <v>1327</v>
      </c>
      <c r="P41" s="881"/>
    </row>
    <row r="42" spans="1:17" ht="22.5" customHeight="1" thickBot="1" x14ac:dyDescent="0.35">
      <c r="A42" s="50"/>
      <c r="B42" s="51"/>
      <c r="C42" s="51"/>
      <c r="D42" s="51"/>
      <c r="E42" s="51"/>
      <c r="F42" s="51"/>
      <c r="G42" s="51"/>
      <c r="H42" s="51"/>
      <c r="I42" s="52"/>
      <c r="J42" s="52"/>
      <c r="K42" s="53"/>
      <c r="L42" s="870" t="s">
        <v>1599</v>
      </c>
      <c r="M42" s="871"/>
      <c r="N42" s="217"/>
      <c r="O42" s="217"/>
      <c r="P42" s="54"/>
      <c r="Q42" s="564"/>
    </row>
    <row r="43" spans="1:17" ht="11.25" customHeight="1" x14ac:dyDescent="0.25">
      <c r="A43" s="857"/>
      <c r="B43" s="857"/>
      <c r="C43" s="857"/>
      <c r="D43" s="857"/>
      <c r="E43" s="857"/>
      <c r="F43" s="857"/>
      <c r="G43" s="857"/>
      <c r="H43" s="857"/>
      <c r="I43" s="52"/>
      <c r="J43" s="52"/>
      <c r="K43" s="53"/>
      <c r="L43" s="53"/>
      <c r="M43" s="54"/>
      <c r="N43" s="54"/>
      <c r="O43" s="54"/>
      <c r="P43" s="54"/>
    </row>
    <row r="44" spans="1:17" ht="15" customHeight="1" thickBot="1" x14ac:dyDescent="0.3">
      <c r="A44" s="66" t="s">
        <v>1273</v>
      </c>
      <c r="B44" s="66" t="s">
        <v>362</v>
      </c>
      <c r="C44" s="67"/>
      <c r="D44" s="67"/>
      <c r="E44" s="67"/>
      <c r="F44" s="67"/>
      <c r="G44" s="67"/>
    </row>
    <row r="45" spans="1:17" ht="30" customHeight="1" thickBot="1" x14ac:dyDescent="0.3">
      <c r="A45" s="95" t="s">
        <v>10</v>
      </c>
      <c r="B45" s="855" t="s">
        <v>11</v>
      </c>
      <c r="C45" s="856"/>
      <c r="D45" s="856"/>
      <c r="E45" s="827" t="s">
        <v>12</v>
      </c>
      <c r="F45" s="741"/>
      <c r="G45" s="741"/>
      <c r="H45" s="741"/>
      <c r="I45" s="740" t="s">
        <v>13</v>
      </c>
      <c r="J45" s="741"/>
      <c r="K45" s="740" t="s">
        <v>14</v>
      </c>
      <c r="L45" s="741"/>
      <c r="M45" s="740" t="s">
        <v>15</v>
      </c>
      <c r="N45" s="741"/>
      <c r="O45" s="740" t="s">
        <v>1325</v>
      </c>
      <c r="P45" s="810"/>
    </row>
    <row r="46" spans="1:17" ht="18" customHeight="1" thickTop="1" x14ac:dyDescent="0.25">
      <c r="A46" s="590"/>
      <c r="B46" s="814"/>
      <c r="C46" s="814"/>
      <c r="D46" s="814"/>
      <c r="E46" s="814"/>
      <c r="F46" s="814"/>
      <c r="G46" s="814"/>
      <c r="H46" s="814"/>
      <c r="I46" s="815"/>
      <c r="J46" s="815"/>
      <c r="K46" s="816"/>
      <c r="L46" s="816"/>
      <c r="M46" s="816"/>
      <c r="N46" s="816"/>
      <c r="O46" s="816"/>
      <c r="P46" s="816"/>
    </row>
    <row r="47" spans="1:17" ht="18" customHeight="1" x14ac:dyDescent="0.25">
      <c r="A47" s="592"/>
      <c r="B47" s="808"/>
      <c r="C47" s="808"/>
      <c r="D47" s="808"/>
      <c r="E47" s="808"/>
      <c r="F47" s="808"/>
      <c r="G47" s="808"/>
      <c r="H47" s="808"/>
      <c r="I47" s="817"/>
      <c r="J47" s="817"/>
      <c r="K47" s="717"/>
      <c r="L47" s="717"/>
      <c r="M47" s="717"/>
      <c r="N47" s="717"/>
      <c r="O47" s="717"/>
      <c r="P47" s="717"/>
    </row>
    <row r="48" spans="1:17" ht="18" customHeight="1" x14ac:dyDescent="0.25">
      <c r="A48" s="591"/>
      <c r="B48" s="808"/>
      <c r="C48" s="808"/>
      <c r="D48" s="808"/>
      <c r="E48" s="808"/>
      <c r="F48" s="808"/>
      <c r="G48" s="808"/>
      <c r="H48" s="808"/>
      <c r="I48" s="817"/>
      <c r="J48" s="817"/>
      <c r="K48" s="717"/>
      <c r="L48" s="717"/>
      <c r="M48" s="717"/>
      <c r="N48" s="717"/>
      <c r="O48" s="717"/>
      <c r="P48" s="717"/>
    </row>
    <row r="49" spans="1:16" ht="18" customHeight="1" x14ac:dyDescent="0.25">
      <c r="A49" s="591"/>
      <c r="B49" s="808"/>
      <c r="C49" s="808"/>
      <c r="D49" s="808"/>
      <c r="E49" s="808"/>
      <c r="F49" s="808"/>
      <c r="G49" s="808"/>
      <c r="H49" s="808"/>
      <c r="I49" s="817"/>
      <c r="J49" s="817"/>
      <c r="K49" s="717"/>
      <c r="L49" s="717"/>
      <c r="M49" s="717"/>
      <c r="N49" s="717"/>
      <c r="O49" s="717"/>
      <c r="P49" s="717"/>
    </row>
    <row r="50" spans="1:16" ht="18" customHeight="1" thickBot="1" x14ac:dyDescent="0.3">
      <c r="A50" s="591"/>
      <c r="B50" s="808"/>
      <c r="C50" s="808"/>
      <c r="D50" s="808"/>
      <c r="E50" s="808"/>
      <c r="F50" s="808"/>
      <c r="G50" s="808"/>
      <c r="H50" s="808"/>
      <c r="I50" s="872"/>
      <c r="J50" s="872"/>
      <c r="K50" s="717"/>
      <c r="L50" s="717"/>
      <c r="M50" s="717"/>
      <c r="N50" s="717"/>
      <c r="O50" s="717"/>
      <c r="P50" s="717"/>
    </row>
    <row r="51" spans="1:16" ht="27" customHeight="1" thickTop="1" thickBot="1" x14ac:dyDescent="0.3">
      <c r="A51" s="873" t="s">
        <v>1274</v>
      </c>
      <c r="B51" s="874"/>
      <c r="C51" s="874"/>
      <c r="D51" s="874"/>
      <c r="E51" s="874"/>
      <c r="F51" s="874"/>
      <c r="G51" s="874"/>
      <c r="H51" s="875"/>
      <c r="I51" s="876">
        <f>SUM(I46:I50)</f>
        <v>0</v>
      </c>
      <c r="J51" s="877"/>
      <c r="K51" s="215" t="s">
        <v>1298</v>
      </c>
      <c r="L51" s="868" t="e">
        <f>VLOOKUP(C6, Sheet2!A2:K435,9,FALSE)</f>
        <v>#N/A</v>
      </c>
      <c r="M51" s="869"/>
      <c r="N51" s="218"/>
      <c r="O51" s="880" t="s">
        <v>1327</v>
      </c>
      <c r="P51" s="881"/>
    </row>
    <row r="52" spans="1:16" ht="22.5" customHeight="1" thickBot="1" x14ac:dyDescent="0.3">
      <c r="A52" s="49"/>
      <c r="B52" s="49"/>
      <c r="C52" s="49"/>
      <c r="D52" s="49"/>
      <c r="E52" s="49"/>
      <c r="F52" s="49"/>
      <c r="G52" s="49"/>
      <c r="H52" s="49"/>
      <c r="I52" s="52"/>
      <c r="J52" s="52"/>
      <c r="K52" s="53"/>
      <c r="L52" s="870" t="s">
        <v>1611</v>
      </c>
      <c r="M52" s="871"/>
      <c r="N52" s="217"/>
      <c r="O52" s="217"/>
      <c r="P52" s="54"/>
    </row>
    <row r="53" spans="1:16" ht="13.5" customHeight="1" x14ac:dyDescent="0.25">
      <c r="A53" s="49"/>
      <c r="B53" s="49"/>
      <c r="C53" s="49"/>
      <c r="D53" s="49"/>
      <c r="E53" s="49"/>
      <c r="F53" s="49"/>
      <c r="G53" s="49"/>
      <c r="H53" s="49"/>
      <c r="I53" s="52"/>
      <c r="J53" s="52"/>
      <c r="K53" s="53"/>
      <c r="L53" s="53"/>
      <c r="M53" s="54"/>
      <c r="N53" s="54"/>
      <c r="O53" s="54"/>
      <c r="P53" s="54"/>
    </row>
    <row r="54" spans="1:16" ht="15" customHeight="1" thickBot="1" x14ac:dyDescent="0.3">
      <c r="A54" s="68" t="s">
        <v>361</v>
      </c>
      <c r="B54" s="68" t="s">
        <v>359</v>
      </c>
      <c r="C54" s="69"/>
      <c r="D54" s="69"/>
      <c r="E54" s="69"/>
      <c r="F54" s="69"/>
      <c r="G54" s="69"/>
    </row>
    <row r="55" spans="1:16" ht="30" customHeight="1" thickBot="1" x14ac:dyDescent="0.3">
      <c r="A55" s="95" t="s">
        <v>10</v>
      </c>
      <c r="B55" s="855" t="s">
        <v>11</v>
      </c>
      <c r="C55" s="856"/>
      <c r="D55" s="856"/>
      <c r="E55" s="827" t="s">
        <v>12</v>
      </c>
      <c r="F55" s="741"/>
      <c r="G55" s="741"/>
      <c r="H55" s="741"/>
      <c r="I55" s="740" t="s">
        <v>13</v>
      </c>
      <c r="J55" s="741"/>
      <c r="K55" s="740" t="s">
        <v>14</v>
      </c>
      <c r="L55" s="741"/>
      <c r="M55" s="740" t="s">
        <v>15</v>
      </c>
      <c r="N55" s="741"/>
      <c r="O55" s="740" t="s">
        <v>1282</v>
      </c>
      <c r="P55" s="810"/>
    </row>
    <row r="56" spans="1:16" ht="27" customHeight="1" thickTop="1" x14ac:dyDescent="0.25">
      <c r="A56" s="589"/>
      <c r="B56" s="822"/>
      <c r="C56" s="822"/>
      <c r="D56" s="822"/>
      <c r="E56" s="811"/>
      <c r="F56" s="811"/>
      <c r="G56" s="811"/>
      <c r="H56" s="811"/>
      <c r="I56" s="812"/>
      <c r="J56" s="812"/>
      <c r="K56" s="813"/>
      <c r="L56" s="813"/>
      <c r="M56" s="813"/>
      <c r="N56" s="813"/>
      <c r="O56" s="813"/>
      <c r="P56" s="813"/>
    </row>
    <row r="57" spans="1:16" ht="27" customHeight="1" x14ac:dyDescent="0.25">
      <c r="A57" s="593"/>
      <c r="B57" s="736"/>
      <c r="C57" s="736"/>
      <c r="D57" s="736"/>
      <c r="E57" s="737"/>
      <c r="F57" s="737"/>
      <c r="G57" s="737"/>
      <c r="H57" s="737"/>
      <c r="I57" s="738"/>
      <c r="J57" s="738"/>
      <c r="K57" s="739"/>
      <c r="L57" s="739"/>
      <c r="M57" s="739"/>
      <c r="N57" s="739"/>
      <c r="O57" s="739"/>
      <c r="P57" s="739"/>
    </row>
    <row r="58" spans="1:16" ht="27" customHeight="1" thickBot="1" x14ac:dyDescent="0.3">
      <c r="A58" s="593"/>
      <c r="B58" s="736"/>
      <c r="C58" s="736"/>
      <c r="D58" s="736"/>
      <c r="E58" s="737"/>
      <c r="F58" s="737"/>
      <c r="G58" s="737"/>
      <c r="H58" s="737"/>
      <c r="I58" s="738"/>
      <c r="J58" s="738"/>
      <c r="K58" s="739"/>
      <c r="L58" s="739"/>
      <c r="M58" s="739"/>
      <c r="N58" s="739"/>
      <c r="O58" s="739"/>
      <c r="P58" s="739"/>
    </row>
    <row r="59" spans="1:16" ht="27" customHeight="1" thickTop="1" thickBot="1" x14ac:dyDescent="0.3">
      <c r="A59" s="861" t="s">
        <v>333</v>
      </c>
      <c r="B59" s="862"/>
      <c r="C59" s="862"/>
      <c r="D59" s="862"/>
      <c r="E59" s="862"/>
      <c r="F59" s="862"/>
      <c r="G59" s="862"/>
      <c r="H59" s="863"/>
      <c r="I59" s="864">
        <f>SUM(I56:I58)</f>
        <v>0</v>
      </c>
      <c r="J59" s="865"/>
      <c r="K59" s="851"/>
      <c r="L59" s="852"/>
      <c r="M59" s="852"/>
      <c r="N59" s="852"/>
    </row>
    <row r="60" spans="1:16" ht="27" customHeight="1" thickBot="1" x14ac:dyDescent="0.35">
      <c r="A60" s="50"/>
      <c r="B60" s="51"/>
      <c r="C60" s="51"/>
      <c r="D60" s="51"/>
      <c r="E60" s="51"/>
      <c r="F60" s="51"/>
      <c r="G60" s="51"/>
      <c r="H60" s="51"/>
      <c r="I60" s="52"/>
      <c r="J60" s="52"/>
    </row>
    <row r="61" spans="1:16" ht="15" hidden="1" customHeight="1" thickBot="1" x14ac:dyDescent="0.35">
      <c r="A61" s="886"/>
      <c r="B61" s="886"/>
      <c r="C61" s="886"/>
      <c r="D61" s="886"/>
      <c r="E61" s="886"/>
      <c r="F61" s="885"/>
      <c r="G61" s="885"/>
      <c r="H61" s="885"/>
      <c r="I61" s="885"/>
      <c r="J61" s="885"/>
    </row>
    <row r="62" spans="1:16" s="19" customFormat="1" ht="23.25" customHeight="1" thickTop="1" x14ac:dyDescent="0.25">
      <c r="A62" s="889" t="s">
        <v>1247</v>
      </c>
      <c r="B62" s="890"/>
      <c r="C62" s="890"/>
      <c r="D62" s="890"/>
      <c r="E62" s="890"/>
      <c r="F62" s="164"/>
      <c r="G62" s="164"/>
      <c r="H62" s="164"/>
      <c r="I62" s="164"/>
      <c r="J62" s="164"/>
      <c r="K62" s="164"/>
      <c r="L62" s="164"/>
      <c r="M62" s="164"/>
      <c r="N62" s="164"/>
      <c r="O62" s="164"/>
      <c r="P62" s="165"/>
    </row>
    <row r="63" spans="1:16" s="19" customFormat="1" ht="38.25" customHeight="1" x14ac:dyDescent="0.25">
      <c r="A63" s="166"/>
      <c r="B63" s="805" t="s">
        <v>1280</v>
      </c>
      <c r="C63" s="806"/>
      <c r="D63" s="806"/>
      <c r="E63" s="806"/>
      <c r="F63" s="806"/>
      <c r="G63" s="806"/>
      <c r="H63" s="806"/>
      <c r="I63" s="806"/>
      <c r="J63" s="806"/>
      <c r="K63" s="806"/>
      <c r="L63" s="806"/>
      <c r="M63" s="806"/>
      <c r="N63" s="806"/>
      <c r="O63" s="807"/>
      <c r="P63" s="167"/>
    </row>
    <row r="64" spans="1:16" s="19" customFormat="1" ht="12" customHeight="1" thickBot="1" x14ac:dyDescent="0.3">
      <c r="A64" s="166"/>
      <c r="B64" s="551"/>
      <c r="C64" s="552"/>
      <c r="D64" s="552"/>
      <c r="E64" s="552"/>
      <c r="F64" s="552"/>
      <c r="G64" s="552"/>
      <c r="H64" s="552"/>
      <c r="I64" s="552"/>
      <c r="J64" s="552"/>
      <c r="K64" s="552"/>
      <c r="L64" s="552"/>
      <c r="M64" s="552"/>
      <c r="N64" s="552"/>
      <c r="O64" s="553"/>
      <c r="P64" s="167"/>
    </row>
    <row r="65" spans="1:20" s="19" customFormat="1" ht="38.25" customHeight="1" thickTop="1" x14ac:dyDescent="0.25">
      <c r="A65" s="168" t="e">
        <f>N22</f>
        <v>#N/A</v>
      </c>
      <c r="B65" s="734" t="s">
        <v>1246</v>
      </c>
      <c r="C65" s="201">
        <f>I41</f>
        <v>0</v>
      </c>
      <c r="D65" s="719" t="str">
        <f>"+"</f>
        <v>+</v>
      </c>
      <c r="E65" s="202">
        <f>I51</f>
        <v>0</v>
      </c>
      <c r="F65" s="719" t="str">
        <f>"+"</f>
        <v>+</v>
      </c>
      <c r="G65" s="239">
        <f>I59</f>
        <v>0</v>
      </c>
      <c r="H65" s="732" t="str">
        <f>"="</f>
        <v>=</v>
      </c>
      <c r="I65" s="733"/>
      <c r="J65" s="721" t="e">
        <f>(N22*C65)+E65+G65</f>
        <v>#N/A</v>
      </c>
      <c r="K65" s="722"/>
      <c r="L65" s="729" t="str">
        <f>"&lt;="</f>
        <v>&lt;=</v>
      </c>
      <c r="M65" s="730"/>
      <c r="N65" s="723" t="e">
        <f>N24</f>
        <v>#N/A</v>
      </c>
      <c r="O65" s="724"/>
      <c r="P65" s="169"/>
      <c r="Q65" s="106"/>
      <c r="R65" s="106"/>
      <c r="S65" s="106"/>
      <c r="T65" s="106"/>
    </row>
    <row r="66" spans="1:20" s="19" customFormat="1" ht="42" customHeight="1" thickBot="1" x14ac:dyDescent="0.3">
      <c r="A66" s="170" t="s">
        <v>1245</v>
      </c>
      <c r="B66" s="735"/>
      <c r="C66" s="115" t="s">
        <v>1272</v>
      </c>
      <c r="D66" s="720"/>
      <c r="E66" s="116" t="s">
        <v>1275</v>
      </c>
      <c r="F66" s="719"/>
      <c r="G66" s="117" t="s">
        <v>1229</v>
      </c>
      <c r="H66" s="732"/>
      <c r="I66" s="733"/>
      <c r="J66" s="725" t="s">
        <v>1247</v>
      </c>
      <c r="K66" s="726"/>
      <c r="L66" s="731"/>
      <c r="M66" s="730"/>
      <c r="N66" s="727" t="s">
        <v>1231</v>
      </c>
      <c r="O66" s="728"/>
      <c r="P66" s="169"/>
      <c r="Q66" s="106"/>
      <c r="R66" s="106"/>
      <c r="S66" s="106"/>
      <c r="T66" s="106"/>
    </row>
    <row r="67" spans="1:20" s="19" customFormat="1" ht="32.25" customHeight="1" thickTop="1" thickBot="1" x14ac:dyDescent="0.3">
      <c r="A67" s="171"/>
      <c r="B67" s="172"/>
      <c r="C67" s="173"/>
      <c r="D67" s="174"/>
      <c r="E67" s="175"/>
      <c r="F67" s="174"/>
      <c r="G67" s="175"/>
      <c r="H67" s="174"/>
      <c r="I67" s="887" t="s">
        <v>1288</v>
      </c>
      <c r="J67" s="888"/>
      <c r="K67" s="888"/>
      <c r="L67" s="888"/>
      <c r="M67" s="888"/>
      <c r="N67" s="176"/>
      <c r="O67" s="177"/>
      <c r="P67" s="178"/>
    </row>
    <row r="68" spans="1:20" s="19" customFormat="1" ht="28.5" customHeight="1" thickTop="1" x14ac:dyDescent="0.25">
      <c r="A68" s="883"/>
      <c r="B68" s="883"/>
      <c r="C68" s="883"/>
      <c r="D68" s="883"/>
      <c r="E68" s="883"/>
      <c r="F68" s="883"/>
      <c r="G68" s="883"/>
      <c r="H68" s="883"/>
      <c r="I68" s="884"/>
      <c r="J68" s="884"/>
      <c r="K68" s="884"/>
      <c r="L68" s="884"/>
      <c r="M68" s="884"/>
      <c r="N68" s="884"/>
      <c r="O68" s="884"/>
      <c r="P68" s="884"/>
    </row>
    <row r="69" spans="1:20" ht="15" customHeight="1" x14ac:dyDescent="0.25">
      <c r="A69" s="5" t="s">
        <v>356</v>
      </c>
    </row>
    <row r="70" spans="1:20" ht="15" customHeight="1" x14ac:dyDescent="0.25">
      <c r="A70" s="742"/>
      <c r="B70" s="743"/>
      <c r="C70" s="743"/>
      <c r="D70" s="743"/>
      <c r="E70" s="743"/>
      <c r="F70" s="743"/>
      <c r="G70" s="743"/>
      <c r="H70" s="743"/>
      <c r="I70" s="743"/>
      <c r="J70" s="744"/>
    </row>
    <row r="71" spans="1:20" ht="9.75" customHeight="1" x14ac:dyDescent="0.25">
      <c r="A71" s="745"/>
      <c r="B71" s="746"/>
      <c r="C71" s="746"/>
      <c r="D71" s="746"/>
      <c r="E71" s="746"/>
      <c r="F71" s="746"/>
      <c r="G71" s="746"/>
      <c r="H71" s="746"/>
      <c r="I71" s="746"/>
      <c r="J71" s="747"/>
    </row>
    <row r="72" spans="1:20" ht="15" customHeight="1" x14ac:dyDescent="0.25">
      <c r="A72" s="745"/>
      <c r="B72" s="746"/>
      <c r="C72" s="746"/>
      <c r="D72" s="746"/>
      <c r="E72" s="746"/>
      <c r="F72" s="746"/>
      <c r="G72" s="746"/>
      <c r="H72" s="746"/>
      <c r="I72" s="746"/>
      <c r="J72" s="747"/>
    </row>
    <row r="73" spans="1:20" ht="15" customHeight="1" x14ac:dyDescent="0.25">
      <c r="A73" s="748"/>
      <c r="B73" s="749"/>
      <c r="C73" s="749"/>
      <c r="D73" s="749"/>
      <c r="E73" s="749"/>
      <c r="F73" s="749"/>
      <c r="G73" s="749"/>
      <c r="H73" s="749"/>
      <c r="I73" s="749"/>
      <c r="J73" s="750"/>
    </row>
    <row r="74" spans="1:20" ht="15" customHeight="1" x14ac:dyDescent="0.25">
      <c r="A74" s="20"/>
      <c r="B74" s="20"/>
      <c r="C74" s="20"/>
      <c r="D74" s="20"/>
      <c r="E74" s="20"/>
      <c r="F74" s="20"/>
      <c r="G74" s="20"/>
      <c r="H74" s="20"/>
      <c r="I74" s="20"/>
      <c r="J74" s="20"/>
    </row>
    <row r="75" spans="1:20" ht="15" customHeight="1" x14ac:dyDescent="0.25">
      <c r="A75" s="5" t="s">
        <v>363</v>
      </c>
      <c r="B75" s="21"/>
      <c r="C75" s="21"/>
      <c r="D75" s="21"/>
      <c r="E75" s="21"/>
      <c r="F75" s="21"/>
      <c r="G75" s="21"/>
      <c r="H75" s="21"/>
      <c r="I75" s="21"/>
      <c r="J75" s="21"/>
    </row>
    <row r="76" spans="1:20" ht="15" customHeight="1" x14ac:dyDescent="0.25">
      <c r="A76" s="742"/>
      <c r="B76" s="743"/>
      <c r="C76" s="743"/>
      <c r="D76" s="743"/>
      <c r="E76" s="743"/>
      <c r="F76" s="743"/>
      <c r="G76" s="743"/>
      <c r="H76" s="743"/>
      <c r="I76" s="743"/>
      <c r="J76" s="744"/>
    </row>
    <row r="77" spans="1:20" ht="15" customHeight="1" x14ac:dyDescent="0.25">
      <c r="A77" s="745"/>
      <c r="B77" s="746"/>
      <c r="C77" s="746"/>
      <c r="D77" s="746"/>
      <c r="E77" s="746"/>
      <c r="F77" s="746"/>
      <c r="G77" s="746"/>
      <c r="H77" s="746"/>
      <c r="I77" s="746"/>
      <c r="J77" s="747"/>
    </row>
    <row r="78" spans="1:20" x14ac:dyDescent="0.25">
      <c r="A78" s="745"/>
      <c r="B78" s="746"/>
      <c r="C78" s="746"/>
      <c r="D78" s="746"/>
      <c r="E78" s="746"/>
      <c r="F78" s="746"/>
      <c r="G78" s="746"/>
      <c r="H78" s="746"/>
      <c r="I78" s="746"/>
      <c r="J78" s="747"/>
    </row>
    <row r="79" spans="1:20" x14ac:dyDescent="0.25">
      <c r="A79" s="748"/>
      <c r="B79" s="749"/>
      <c r="C79" s="749"/>
      <c r="D79" s="749"/>
      <c r="E79" s="749"/>
      <c r="F79" s="749"/>
      <c r="G79" s="749"/>
      <c r="H79" s="749"/>
      <c r="I79" s="749"/>
      <c r="J79" s="750"/>
    </row>
    <row r="81" spans="1:16" x14ac:dyDescent="0.25">
      <c r="A81" s="709" t="s">
        <v>357</v>
      </c>
      <c r="B81" s="709"/>
      <c r="C81" s="709"/>
      <c r="D81" s="709"/>
      <c r="E81" s="709"/>
      <c r="F81" s="709"/>
      <c r="G81" s="709"/>
      <c r="H81" s="709"/>
      <c r="I81" s="709"/>
      <c r="J81" s="709"/>
      <c r="K81" s="709"/>
      <c r="L81" s="709"/>
      <c r="M81" s="709"/>
      <c r="N81" s="709"/>
      <c r="O81" s="709"/>
      <c r="P81" s="709"/>
    </row>
    <row r="82" spans="1:16" x14ac:dyDescent="0.25">
      <c r="A82" s="709"/>
      <c r="B82" s="709"/>
      <c r="C82" s="709"/>
      <c r="D82" s="709"/>
      <c r="E82" s="709"/>
      <c r="F82" s="709"/>
      <c r="G82" s="709"/>
      <c r="H82" s="709"/>
      <c r="I82" s="709"/>
      <c r="J82" s="709"/>
      <c r="K82" s="709"/>
      <c r="L82" s="709"/>
      <c r="M82" s="709"/>
      <c r="N82" s="709"/>
      <c r="O82" s="709"/>
      <c r="P82" s="709"/>
    </row>
    <row r="83" spans="1:16" ht="4.5" customHeight="1" x14ac:dyDescent="0.25">
      <c r="A83" s="709"/>
      <c r="B83" s="709"/>
      <c r="C83" s="709"/>
      <c r="D83" s="709"/>
      <c r="E83" s="709"/>
      <c r="F83" s="709"/>
      <c r="G83" s="709"/>
      <c r="H83" s="709"/>
      <c r="I83" s="709"/>
      <c r="J83" s="709"/>
      <c r="K83" s="709"/>
      <c r="L83" s="709"/>
      <c r="M83" s="709"/>
      <c r="N83" s="709"/>
      <c r="O83" s="709"/>
      <c r="P83" s="709"/>
    </row>
    <row r="84" spans="1:16" ht="9" customHeight="1" x14ac:dyDescent="0.25"/>
    <row r="85" spans="1:16" ht="24.75" customHeight="1" thickBot="1" x14ac:dyDescent="0.3">
      <c r="A85" s="818"/>
      <c r="B85" s="818"/>
      <c r="C85" s="818"/>
      <c r="D85" s="818"/>
      <c r="E85" s="818"/>
      <c r="G85" s="820"/>
      <c r="H85" s="820"/>
      <c r="I85" s="820"/>
    </row>
    <row r="86" spans="1:16" ht="30" customHeight="1" thickTop="1" x14ac:dyDescent="0.25">
      <c r="A86" s="819" t="s">
        <v>366</v>
      </c>
      <c r="B86" s="819"/>
      <c r="C86" s="819"/>
      <c r="D86" s="819"/>
      <c r="E86" s="819"/>
      <c r="G86" s="821" t="s">
        <v>332</v>
      </c>
      <c r="H86" s="821"/>
      <c r="I86" s="821"/>
    </row>
    <row r="89" spans="1:16" ht="15.75" hidden="1" thickBot="1" x14ac:dyDescent="0.3"/>
    <row r="90" spans="1:16" ht="16.5" hidden="1" thickTop="1" x14ac:dyDescent="0.25">
      <c r="E90" s="757" t="s">
        <v>1330</v>
      </c>
      <c r="F90" s="758"/>
      <c r="G90" s="766" t="s">
        <v>1234</v>
      </c>
      <c r="H90" s="767"/>
      <c r="I90" s="767"/>
      <c r="J90" s="768"/>
      <c r="K90" s="784" t="s">
        <v>1244</v>
      </c>
      <c r="L90" s="785"/>
      <c r="M90" s="785"/>
      <c r="N90" s="786"/>
    </row>
    <row r="91" spans="1:16" ht="16.5" hidden="1" thickBot="1" x14ac:dyDescent="0.3">
      <c r="E91" s="759"/>
      <c r="F91" s="760"/>
      <c r="G91" s="769" t="s">
        <v>1235</v>
      </c>
      <c r="H91" s="770"/>
      <c r="I91" s="770"/>
      <c r="J91" s="771"/>
      <c r="K91" s="787"/>
      <c r="L91" s="788"/>
      <c r="M91" s="788"/>
      <c r="N91" s="789"/>
    </row>
    <row r="92" spans="1:16" ht="16.5" hidden="1" thickTop="1" x14ac:dyDescent="0.25">
      <c r="E92" s="759"/>
      <c r="F92" s="760"/>
      <c r="G92" s="772" t="s">
        <v>1236</v>
      </c>
      <c r="H92" s="773"/>
      <c r="I92" s="773"/>
      <c r="J92" s="774"/>
      <c r="K92" s="790" t="s">
        <v>1243</v>
      </c>
      <c r="L92" s="791"/>
      <c r="M92" s="791"/>
      <c r="N92" s="792"/>
    </row>
    <row r="93" spans="1:16" ht="16.5" hidden="1" thickBot="1" x14ac:dyDescent="0.3">
      <c r="E93" s="759"/>
      <c r="F93" s="760"/>
      <c r="G93" s="775" t="s">
        <v>1237</v>
      </c>
      <c r="H93" s="776"/>
      <c r="I93" s="776"/>
      <c r="J93" s="777"/>
      <c r="K93" s="793"/>
      <c r="L93" s="794"/>
      <c r="M93" s="794"/>
      <c r="N93" s="795"/>
    </row>
    <row r="94" spans="1:16" ht="16.5" hidden="1" thickTop="1" x14ac:dyDescent="0.25">
      <c r="E94" s="759"/>
      <c r="F94" s="760"/>
      <c r="G94" s="778" t="s">
        <v>1238</v>
      </c>
      <c r="H94" s="779"/>
      <c r="I94" s="779"/>
      <c r="J94" s="780"/>
      <c r="K94" s="796" t="s">
        <v>1242</v>
      </c>
      <c r="L94" s="797"/>
      <c r="M94" s="797"/>
      <c r="N94" s="798"/>
    </row>
    <row r="95" spans="1:16" ht="16.5" hidden="1" thickBot="1" x14ac:dyDescent="0.3">
      <c r="E95" s="759"/>
      <c r="F95" s="760"/>
      <c r="G95" s="781" t="s">
        <v>1239</v>
      </c>
      <c r="H95" s="782"/>
      <c r="I95" s="782"/>
      <c r="J95" s="783"/>
      <c r="K95" s="799"/>
      <c r="L95" s="800"/>
      <c r="M95" s="800"/>
      <c r="N95" s="801"/>
    </row>
    <row r="96" spans="1:16" ht="17.25" hidden="1" thickTop="1" thickBot="1" x14ac:dyDescent="0.3">
      <c r="E96" s="761"/>
      <c r="F96" s="762"/>
      <c r="G96" s="763" t="s">
        <v>1240</v>
      </c>
      <c r="H96" s="764"/>
      <c r="I96" s="764"/>
      <c r="J96" s="765"/>
      <c r="K96" s="802" t="s">
        <v>1241</v>
      </c>
      <c r="L96" s="803"/>
      <c r="M96" s="803"/>
      <c r="N96" s="804"/>
    </row>
    <row r="97" spans="2:15" ht="15.75" hidden="1" thickTop="1" x14ac:dyDescent="0.25"/>
    <row r="98" spans="2:15" ht="15.75" hidden="1" x14ac:dyDescent="0.25">
      <c r="B98" s="237" t="s">
        <v>335</v>
      </c>
    </row>
    <row r="99" spans="2:15" ht="15.75" hidden="1" x14ac:dyDescent="0.25">
      <c r="B99" s="237" t="s">
        <v>334</v>
      </c>
    </row>
    <row r="100" spans="2:15" hidden="1" x14ac:dyDescent="0.25"/>
    <row r="101" spans="2:15" hidden="1" x14ac:dyDescent="0.25">
      <c r="B101" s="219" t="s">
        <v>41</v>
      </c>
      <c r="C101" s="364"/>
      <c r="D101" s="364"/>
      <c r="E101" s="363"/>
      <c r="G101" s="220" t="s">
        <v>1249</v>
      </c>
      <c r="H101" s="364"/>
      <c r="I101" s="364"/>
      <c r="J101" s="364"/>
      <c r="K101" s="364"/>
      <c r="L101" s="364"/>
      <c r="M101" s="364"/>
    </row>
    <row r="102" spans="2:15" hidden="1" x14ac:dyDescent="0.25">
      <c r="B102" s="219" t="s">
        <v>42</v>
      </c>
      <c r="C102" s="219"/>
      <c r="D102" s="364"/>
      <c r="E102" s="363"/>
      <c r="G102" s="219" t="s">
        <v>341</v>
      </c>
      <c r="H102" s="364"/>
      <c r="I102" s="364"/>
      <c r="J102" s="364"/>
      <c r="K102" s="364"/>
      <c r="L102" s="364"/>
      <c r="M102" s="364"/>
    </row>
    <row r="103" spans="2:15" hidden="1" x14ac:dyDescent="0.25">
      <c r="B103" s="219" t="s">
        <v>1294</v>
      </c>
      <c r="C103" s="219"/>
      <c r="D103" s="364"/>
      <c r="E103" s="363"/>
      <c r="G103" s="219" t="s">
        <v>346</v>
      </c>
      <c r="H103" s="364"/>
      <c r="I103" s="364"/>
      <c r="J103" s="364"/>
      <c r="K103" s="364"/>
      <c r="L103" s="364"/>
      <c r="M103" s="364"/>
    </row>
    <row r="104" spans="2:15" hidden="1" x14ac:dyDescent="0.25">
      <c r="B104" s="219" t="s">
        <v>1</v>
      </c>
      <c r="C104" s="219"/>
      <c r="D104" s="364"/>
      <c r="E104" s="363"/>
      <c r="G104" s="219" t="s">
        <v>1248</v>
      </c>
    </row>
    <row r="105" spans="2:15" hidden="1" x14ac:dyDescent="0.25">
      <c r="B105" s="219" t="s">
        <v>342</v>
      </c>
      <c r="C105" s="219"/>
      <c r="D105" s="364"/>
      <c r="E105" s="363"/>
    </row>
    <row r="106" spans="2:15" hidden="1" x14ac:dyDescent="0.25">
      <c r="B106" s="219" t="s">
        <v>2</v>
      </c>
      <c r="C106" s="219"/>
      <c r="D106" s="364"/>
      <c r="E106" s="363"/>
    </row>
    <row r="107" spans="2:15" hidden="1" x14ac:dyDescent="0.25">
      <c r="B107" s="219" t="s">
        <v>3</v>
      </c>
      <c r="C107" s="219"/>
      <c r="D107" s="364"/>
      <c r="E107" s="363"/>
    </row>
    <row r="108" spans="2:15" hidden="1" x14ac:dyDescent="0.25">
      <c r="B108" s="219" t="s">
        <v>4</v>
      </c>
      <c r="C108" s="219"/>
      <c r="D108" s="364"/>
      <c r="E108" s="363"/>
      <c r="F108" s="366"/>
      <c r="G108" s="366"/>
      <c r="H108" s="364"/>
      <c r="I108" s="364"/>
      <c r="L108" s="364"/>
      <c r="M108" s="364"/>
      <c r="N108" s="364"/>
      <c r="O108" s="364"/>
    </row>
    <row r="109" spans="2:15" ht="15" hidden="1" customHeight="1" x14ac:dyDescent="0.25">
      <c r="B109" s="219" t="s">
        <v>1295</v>
      </c>
      <c r="C109" s="219"/>
      <c r="D109" s="364"/>
      <c r="E109" s="363"/>
      <c r="F109" s="366"/>
      <c r="G109" s="366"/>
      <c r="H109" s="364"/>
      <c r="I109" s="364"/>
      <c r="L109" s="364"/>
      <c r="M109" s="364"/>
      <c r="N109" s="364"/>
      <c r="O109" s="364"/>
    </row>
    <row r="110" spans="2:15" ht="15.75" hidden="1" customHeight="1" x14ac:dyDescent="0.25">
      <c r="B110" s="219" t="s">
        <v>43</v>
      </c>
      <c r="C110" s="219"/>
      <c r="D110" s="364"/>
      <c r="E110" s="363"/>
      <c r="F110" s="366"/>
      <c r="G110" s="366"/>
      <c r="H110" s="364"/>
      <c r="I110" s="364"/>
      <c r="L110" s="364"/>
      <c r="M110" s="364"/>
      <c r="N110" s="364"/>
      <c r="O110" s="364"/>
    </row>
    <row r="111" spans="2:15" hidden="1" x14ac:dyDescent="0.25">
      <c r="B111" s="219" t="s">
        <v>5</v>
      </c>
      <c r="C111" s="219"/>
      <c r="D111" s="364"/>
      <c r="E111" s="363"/>
      <c r="F111" s="366"/>
      <c r="G111" s="366"/>
      <c r="H111" s="364"/>
      <c r="I111" s="364"/>
      <c r="L111" s="221"/>
      <c r="M111" s="221"/>
      <c r="N111" s="221"/>
      <c r="O111" s="221"/>
    </row>
    <row r="112" spans="2:15" ht="15" hidden="1" customHeight="1" x14ac:dyDescent="0.25">
      <c r="B112" s="219" t="s">
        <v>1297</v>
      </c>
      <c r="C112" s="219"/>
      <c r="D112" s="363"/>
      <c r="E112" s="363"/>
      <c r="F112" s="366"/>
      <c r="G112" s="366"/>
      <c r="H112" s="364"/>
      <c r="I112" s="364"/>
      <c r="L112" s="221"/>
      <c r="M112" s="221"/>
      <c r="N112" s="221"/>
      <c r="O112" s="221"/>
    </row>
    <row r="113" spans="2:13" ht="15" hidden="1" customHeight="1" x14ac:dyDescent="0.25">
      <c r="B113" s="219" t="s">
        <v>6</v>
      </c>
      <c r="C113" s="219"/>
      <c r="D113" s="363"/>
      <c r="E113" s="363"/>
      <c r="F113" s="366"/>
      <c r="G113" s="366"/>
      <c r="H113" s="364"/>
      <c r="I113" s="364"/>
      <c r="L113" s="716"/>
      <c r="M113" s="716"/>
    </row>
    <row r="114" spans="2:13" ht="15" hidden="1" customHeight="1" x14ac:dyDescent="0.25">
      <c r="B114" s="219" t="s">
        <v>7</v>
      </c>
      <c r="C114" s="219"/>
      <c r="D114" s="363"/>
      <c r="E114" s="363"/>
      <c r="F114" s="366"/>
      <c r="G114" s="366"/>
      <c r="H114" s="364"/>
      <c r="I114" s="364"/>
      <c r="L114" s="716"/>
      <c r="M114" s="716"/>
    </row>
    <row r="115" spans="2:13" ht="15" hidden="1" customHeight="1" x14ac:dyDescent="0.25">
      <c r="B115" s="219" t="s">
        <v>8</v>
      </c>
      <c r="C115" s="219"/>
      <c r="D115" s="363"/>
      <c r="E115" s="363"/>
      <c r="F115" s="366"/>
      <c r="G115" s="366"/>
      <c r="H115" s="364"/>
      <c r="I115" s="364"/>
      <c r="L115" s="716"/>
      <c r="M115" s="716"/>
    </row>
    <row r="116" spans="2:13" ht="15" hidden="1" customHeight="1" x14ac:dyDescent="0.25">
      <c r="B116" s="219" t="s">
        <v>345</v>
      </c>
      <c r="C116" s="219"/>
      <c r="D116" s="363"/>
      <c r="E116" s="363"/>
      <c r="F116" s="366"/>
      <c r="G116" s="366"/>
      <c r="H116" s="364"/>
      <c r="I116" s="364"/>
      <c r="L116" s="716"/>
      <c r="M116" s="716"/>
    </row>
    <row r="117" spans="2:13" ht="15" hidden="1" customHeight="1" x14ac:dyDescent="0.25">
      <c r="B117" s="219" t="s">
        <v>1296</v>
      </c>
      <c r="C117" s="219"/>
      <c r="D117" s="363"/>
      <c r="E117" s="363"/>
      <c r="F117" s="363"/>
      <c r="G117" s="363"/>
      <c r="H117" s="364"/>
      <c r="I117" s="364"/>
      <c r="L117" s="716"/>
      <c r="M117" s="716"/>
    </row>
    <row r="118" spans="2:13" ht="15" hidden="1" customHeight="1" x14ac:dyDescent="0.25">
      <c r="B118" s="366"/>
      <c r="C118" s="364"/>
      <c r="D118" s="364"/>
      <c r="E118" s="364"/>
      <c r="F118" s="363"/>
      <c r="G118" s="363"/>
      <c r="H118" s="364"/>
      <c r="I118" s="364"/>
      <c r="L118" s="716"/>
      <c r="M118" s="716"/>
    </row>
    <row r="119" spans="2:13" ht="15" hidden="1" customHeight="1" x14ac:dyDescent="0.25">
      <c r="B119" s="366"/>
      <c r="C119" s="364"/>
      <c r="D119" s="364"/>
      <c r="E119" s="364"/>
      <c r="F119" s="363"/>
      <c r="G119" s="363"/>
      <c r="H119" s="364"/>
      <c r="I119" s="364"/>
    </row>
    <row r="120" spans="2:13" ht="15" hidden="1" customHeight="1" x14ac:dyDescent="0.25">
      <c r="B120" s="366"/>
      <c r="C120" s="364"/>
      <c r="D120" s="364"/>
      <c r="E120" s="364"/>
      <c r="F120" s="363"/>
      <c r="G120" s="363"/>
      <c r="H120" s="364"/>
      <c r="I120" s="364"/>
    </row>
    <row r="121" spans="2:13" ht="15" hidden="1" customHeight="1" x14ac:dyDescent="0.25">
      <c r="B121" s="366"/>
      <c r="C121" s="364"/>
      <c r="D121" s="364"/>
      <c r="E121" s="364"/>
      <c r="F121" s="363"/>
      <c r="G121" s="363"/>
      <c r="H121" s="364"/>
      <c r="I121" s="364"/>
    </row>
    <row r="122" spans="2:13" hidden="1" x14ac:dyDescent="0.25">
      <c r="B122" s="718"/>
      <c r="C122" s="716"/>
      <c r="D122" s="716"/>
      <c r="E122" s="716"/>
      <c r="F122" s="363"/>
      <c r="G122" s="363"/>
      <c r="H122" s="364"/>
      <c r="I122" s="364"/>
    </row>
    <row r="123" spans="2:13" ht="15" hidden="1" customHeight="1" x14ac:dyDescent="0.25">
      <c r="D123" s="366"/>
      <c r="E123" s="363"/>
      <c r="F123" s="363"/>
      <c r="G123" s="363"/>
      <c r="H123" s="364"/>
      <c r="I123" s="364"/>
    </row>
    <row r="124" spans="2:13" hidden="1" x14ac:dyDescent="0.25">
      <c r="D124" s="366"/>
      <c r="E124" s="363"/>
      <c r="F124" s="363"/>
      <c r="G124" s="363"/>
      <c r="H124" s="364"/>
      <c r="I124" s="364"/>
    </row>
    <row r="125" spans="2:13" ht="15" hidden="1" customHeight="1" x14ac:dyDescent="0.25">
      <c r="D125" s="366"/>
      <c r="E125" s="363"/>
      <c r="F125" s="363"/>
      <c r="G125" s="363"/>
      <c r="H125" s="364"/>
      <c r="I125" s="364"/>
    </row>
    <row r="126" spans="2:13" ht="15" hidden="1" customHeight="1" x14ac:dyDescent="0.25">
      <c r="D126" s="366"/>
      <c r="E126" s="363"/>
      <c r="F126" s="363"/>
      <c r="G126" s="363"/>
      <c r="H126" s="364"/>
      <c r="I126" s="364"/>
    </row>
    <row r="127" spans="2:13" hidden="1" x14ac:dyDescent="0.25">
      <c r="D127" s="366"/>
      <c r="E127" s="363"/>
      <c r="F127" s="363"/>
      <c r="G127" s="363"/>
    </row>
    <row r="128" spans="2:13" hidden="1" x14ac:dyDescent="0.25">
      <c r="D128" s="366"/>
      <c r="E128" s="363"/>
      <c r="F128" s="363"/>
      <c r="G128" s="363"/>
    </row>
    <row r="129" spans="4:7" hidden="1" x14ac:dyDescent="0.25">
      <c r="D129" s="366"/>
      <c r="E129" s="363"/>
      <c r="F129" s="363"/>
      <c r="G129" s="363"/>
    </row>
    <row r="130" spans="4:7" hidden="1" x14ac:dyDescent="0.25">
      <c r="D130" s="366"/>
      <c r="E130" s="363"/>
      <c r="F130" s="363"/>
      <c r="G130" s="363"/>
    </row>
    <row r="131" spans="4:7" hidden="1" x14ac:dyDescent="0.25">
      <c r="D131" s="366"/>
      <c r="E131" s="363"/>
      <c r="F131" s="363"/>
      <c r="G131" s="363"/>
    </row>
    <row r="132" spans="4:7" hidden="1" x14ac:dyDescent="0.25">
      <c r="D132" s="363"/>
      <c r="E132" s="363"/>
      <c r="F132" s="363"/>
      <c r="G132" s="363"/>
    </row>
    <row r="133" spans="4:7" x14ac:dyDescent="0.25">
      <c r="D133" s="363"/>
      <c r="E133" s="363"/>
      <c r="F133" s="363"/>
      <c r="G133" s="363"/>
    </row>
    <row r="134" spans="4:7" x14ac:dyDescent="0.25">
      <c r="D134" s="363"/>
      <c r="E134" s="363"/>
      <c r="F134" s="363"/>
      <c r="G134" s="363"/>
    </row>
    <row r="135" spans="4:7" x14ac:dyDescent="0.25">
      <c r="D135" s="363"/>
      <c r="E135" s="363"/>
      <c r="F135" s="363"/>
      <c r="G135" s="363"/>
    </row>
    <row r="136" spans="4:7" x14ac:dyDescent="0.25">
      <c r="D136" s="363"/>
      <c r="E136" s="363"/>
      <c r="F136" s="363"/>
      <c r="G136" s="363"/>
    </row>
    <row r="137" spans="4:7" x14ac:dyDescent="0.25">
      <c r="D137" s="363"/>
      <c r="E137" s="363"/>
      <c r="F137" s="363"/>
      <c r="G137" s="363"/>
    </row>
    <row r="138" spans="4:7" x14ac:dyDescent="0.25">
      <c r="D138" s="363"/>
      <c r="E138" s="363"/>
      <c r="F138" s="363"/>
      <c r="G138" s="363"/>
    </row>
    <row r="139" spans="4:7" x14ac:dyDescent="0.25">
      <c r="D139" s="363"/>
      <c r="E139" s="363"/>
      <c r="F139" s="363"/>
      <c r="G139" s="363"/>
    </row>
    <row r="140" spans="4:7" x14ac:dyDescent="0.25">
      <c r="D140" s="363"/>
      <c r="E140" s="363"/>
      <c r="F140" s="363"/>
      <c r="G140" s="363"/>
    </row>
    <row r="141" spans="4:7" x14ac:dyDescent="0.25">
      <c r="D141" s="363"/>
      <c r="E141" s="363"/>
      <c r="F141" s="363"/>
      <c r="G141" s="363"/>
    </row>
    <row r="142" spans="4:7" x14ac:dyDescent="0.25">
      <c r="D142" s="363"/>
      <c r="E142" s="363"/>
      <c r="F142" s="363"/>
      <c r="G142" s="363"/>
    </row>
    <row r="143" spans="4:7" x14ac:dyDescent="0.25">
      <c r="D143" s="363"/>
      <c r="E143" s="363"/>
      <c r="F143" s="363"/>
      <c r="G143" s="363"/>
    </row>
    <row r="144" spans="4:7" x14ac:dyDescent="0.25">
      <c r="D144" s="363"/>
      <c r="E144" s="363"/>
      <c r="F144" s="363"/>
      <c r="G144" s="363"/>
    </row>
    <row r="145" spans="4:7" x14ac:dyDescent="0.25">
      <c r="D145" s="363"/>
      <c r="E145" s="363"/>
      <c r="F145" s="363"/>
      <c r="G145" s="363"/>
    </row>
    <row r="146" spans="4:7" x14ac:dyDescent="0.25">
      <c r="D146" s="363"/>
      <c r="E146" s="363"/>
      <c r="F146" s="363"/>
      <c r="G146" s="363"/>
    </row>
    <row r="147" spans="4:7" x14ac:dyDescent="0.25">
      <c r="D147" s="363"/>
      <c r="E147" s="363"/>
      <c r="F147" s="363"/>
      <c r="G147" s="363"/>
    </row>
    <row r="148" spans="4:7" x14ac:dyDescent="0.25">
      <c r="D148" s="363"/>
      <c r="E148" s="363"/>
      <c r="F148" s="363"/>
      <c r="G148" s="363"/>
    </row>
    <row r="149" spans="4:7" x14ac:dyDescent="0.25">
      <c r="D149" s="363"/>
      <c r="E149" s="363"/>
      <c r="F149" s="363"/>
      <c r="G149" s="363"/>
    </row>
    <row r="150" spans="4:7" x14ac:dyDescent="0.25">
      <c r="D150" s="363"/>
      <c r="E150" s="363"/>
      <c r="F150" s="363"/>
      <c r="G150" s="363"/>
    </row>
    <row r="151" spans="4:7" x14ac:dyDescent="0.25">
      <c r="D151" s="363"/>
      <c r="E151" s="363"/>
      <c r="F151" s="363"/>
      <c r="G151" s="363"/>
    </row>
    <row r="152" spans="4:7" x14ac:dyDescent="0.25">
      <c r="D152" s="363"/>
      <c r="E152" s="363"/>
      <c r="F152" s="363"/>
      <c r="G152" s="363"/>
    </row>
    <row r="153" spans="4:7" x14ac:dyDescent="0.25">
      <c r="D153" s="363"/>
      <c r="E153" s="363"/>
      <c r="F153" s="363"/>
      <c r="G153" s="363"/>
    </row>
    <row r="154" spans="4:7" x14ac:dyDescent="0.25">
      <c r="D154" s="363"/>
      <c r="E154" s="363"/>
      <c r="F154" s="363"/>
      <c r="G154" s="363"/>
    </row>
    <row r="155" spans="4:7" x14ac:dyDescent="0.25">
      <c r="D155" s="363"/>
      <c r="E155" s="363"/>
      <c r="F155" s="363"/>
      <c r="G155" s="363"/>
    </row>
    <row r="156" spans="4:7" x14ac:dyDescent="0.25">
      <c r="D156" s="363"/>
      <c r="E156" s="363"/>
      <c r="F156" s="363"/>
      <c r="G156" s="363"/>
    </row>
    <row r="157" spans="4:7" x14ac:dyDescent="0.25">
      <c r="D157" s="363"/>
      <c r="E157" s="363"/>
      <c r="F157" s="363"/>
      <c r="G157" s="363"/>
    </row>
    <row r="158" spans="4:7" x14ac:dyDescent="0.25">
      <c r="D158" s="363"/>
      <c r="E158" s="363"/>
      <c r="F158" s="363"/>
      <c r="G158" s="363"/>
    </row>
    <row r="159" spans="4:7" x14ac:dyDescent="0.25">
      <c r="D159" s="363"/>
      <c r="E159" s="363"/>
      <c r="F159" s="363"/>
      <c r="G159" s="363"/>
    </row>
    <row r="160" spans="4:7" x14ac:dyDescent="0.25">
      <c r="D160" s="363"/>
      <c r="E160" s="363"/>
      <c r="F160" s="363"/>
      <c r="G160" s="363"/>
    </row>
  </sheetData>
  <sheetProtection algorithmName="SHA-512" hashValue="1cuLkPWxnKaf2PuLWmNxQqvvrBNFX3/tr+NO9MIxqeVDqdEOJHqKNz0U3lFz7pINFNJV5gi1DG2eeitsX+8jSQ==" saltValue="71NboleOE373XO73dQosHA==" spinCount="100000" sheet="1" objects="1" scenarios="1"/>
  <mergeCells count="182">
    <mergeCell ref="K28:P28"/>
    <mergeCell ref="L52:M52"/>
    <mergeCell ref="O41:P41"/>
    <mergeCell ref="O51:P51"/>
    <mergeCell ref="A6:B6"/>
    <mergeCell ref="A68:P68"/>
    <mergeCell ref="F61:J61"/>
    <mergeCell ref="A61:E61"/>
    <mergeCell ref="I67:M67"/>
    <mergeCell ref="A62:E62"/>
    <mergeCell ref="F22:G22"/>
    <mergeCell ref="F24:G24"/>
    <mergeCell ref="H22:I22"/>
    <mergeCell ref="H24:I24"/>
    <mergeCell ref="K22:M22"/>
    <mergeCell ref="K24:M24"/>
    <mergeCell ref="B49:D49"/>
    <mergeCell ref="E49:H49"/>
    <mergeCell ref="I49:J49"/>
    <mergeCell ref="K49:L49"/>
    <mergeCell ref="M49:N49"/>
    <mergeCell ref="B47:D47"/>
    <mergeCell ref="E47:H47"/>
    <mergeCell ref="O47:P47"/>
    <mergeCell ref="B48:D48"/>
    <mergeCell ref="K50:L50"/>
    <mergeCell ref="M50:N50"/>
    <mergeCell ref="O50:P50"/>
    <mergeCell ref="L51:M51"/>
    <mergeCell ref="E40:H40"/>
    <mergeCell ref="I40:J40"/>
    <mergeCell ref="K40:L40"/>
    <mergeCell ref="E48:H48"/>
    <mergeCell ref="I48:J48"/>
    <mergeCell ref="K48:L48"/>
    <mergeCell ref="A51:H51"/>
    <mergeCell ref="I51:J51"/>
    <mergeCell ref="O49:P49"/>
    <mergeCell ref="B50:D50"/>
    <mergeCell ref="E50:H50"/>
    <mergeCell ref="I50:J50"/>
    <mergeCell ref="I38:J38"/>
    <mergeCell ref="K38:L38"/>
    <mergeCell ref="M38:N38"/>
    <mergeCell ref="I39:J39"/>
    <mergeCell ref="M48:N48"/>
    <mergeCell ref="O48:P48"/>
    <mergeCell ref="I41:J41"/>
    <mergeCell ref="L41:M41"/>
    <mergeCell ref="L42:M42"/>
    <mergeCell ref="I47:J47"/>
    <mergeCell ref="K47:L47"/>
    <mergeCell ref="M47:N47"/>
    <mergeCell ref="K59:N59"/>
    <mergeCell ref="K27:P27"/>
    <mergeCell ref="B45:D45"/>
    <mergeCell ref="E45:H45"/>
    <mergeCell ref="I45:J45"/>
    <mergeCell ref="K45:L45"/>
    <mergeCell ref="M45:N45"/>
    <mergeCell ref="O45:P45"/>
    <mergeCell ref="B46:D46"/>
    <mergeCell ref="E46:H46"/>
    <mergeCell ref="I46:J46"/>
    <mergeCell ref="K46:L46"/>
    <mergeCell ref="M46:N46"/>
    <mergeCell ref="O46:P46"/>
    <mergeCell ref="A43:H43"/>
    <mergeCell ref="A41:H41"/>
    <mergeCell ref="B40:D40"/>
    <mergeCell ref="B55:D55"/>
    <mergeCell ref="E55:H55"/>
    <mergeCell ref="I55:J55"/>
    <mergeCell ref="K55:L55"/>
    <mergeCell ref="A59:H59"/>
    <mergeCell ref="I59:J59"/>
    <mergeCell ref="K56:L56"/>
    <mergeCell ref="O56:P56"/>
    <mergeCell ref="M57:N57"/>
    <mergeCell ref="O57:P57"/>
    <mergeCell ref="B58:D58"/>
    <mergeCell ref="E58:H58"/>
    <mergeCell ref="I58:J58"/>
    <mergeCell ref="K58:L58"/>
    <mergeCell ref="M58:N58"/>
    <mergeCell ref="O58:P58"/>
    <mergeCell ref="A1:P1"/>
    <mergeCell ref="A4:P4"/>
    <mergeCell ref="B35:D35"/>
    <mergeCell ref="E35:H35"/>
    <mergeCell ref="I35:J35"/>
    <mergeCell ref="K35:L35"/>
    <mergeCell ref="M35:N35"/>
    <mergeCell ref="O35:P35"/>
    <mergeCell ref="D20:P20"/>
    <mergeCell ref="A9:P11"/>
    <mergeCell ref="B14:P14"/>
    <mergeCell ref="B15:P15"/>
    <mergeCell ref="B16:P16"/>
    <mergeCell ref="B18:C18"/>
    <mergeCell ref="B19:C19"/>
    <mergeCell ref="B20:C20"/>
    <mergeCell ref="D18:P18"/>
    <mergeCell ref="D19:P19"/>
    <mergeCell ref="D32:L32"/>
    <mergeCell ref="D2:M2"/>
    <mergeCell ref="B29:P29"/>
    <mergeCell ref="H27:I27"/>
    <mergeCell ref="C6:I6"/>
    <mergeCell ref="N22:O22"/>
    <mergeCell ref="L113:M113"/>
    <mergeCell ref="L114:M114"/>
    <mergeCell ref="L115:M115"/>
    <mergeCell ref="L116:M116"/>
    <mergeCell ref="O37:P37"/>
    <mergeCell ref="B36:D36"/>
    <mergeCell ref="E36:H36"/>
    <mergeCell ref="I36:J36"/>
    <mergeCell ref="K36:L36"/>
    <mergeCell ref="M36:N36"/>
    <mergeCell ref="O36:P36"/>
    <mergeCell ref="B37:D37"/>
    <mergeCell ref="E37:H37"/>
    <mergeCell ref="I37:J37"/>
    <mergeCell ref="K37:L37"/>
    <mergeCell ref="M37:N37"/>
    <mergeCell ref="A85:E85"/>
    <mergeCell ref="A86:E86"/>
    <mergeCell ref="G85:I85"/>
    <mergeCell ref="G86:I86"/>
    <mergeCell ref="O38:P38"/>
    <mergeCell ref="B38:D38"/>
    <mergeCell ref="E38:H38"/>
    <mergeCell ref="B56:D56"/>
    <mergeCell ref="N24:O24"/>
    <mergeCell ref="A30:P30"/>
    <mergeCell ref="A31:P31"/>
    <mergeCell ref="E90:F96"/>
    <mergeCell ref="G96:J96"/>
    <mergeCell ref="G90:J90"/>
    <mergeCell ref="G91:J91"/>
    <mergeCell ref="G92:J92"/>
    <mergeCell ref="G93:J93"/>
    <mergeCell ref="G94:J94"/>
    <mergeCell ref="G95:J95"/>
    <mergeCell ref="K90:N91"/>
    <mergeCell ref="K92:N93"/>
    <mergeCell ref="K94:N95"/>
    <mergeCell ref="K96:N96"/>
    <mergeCell ref="B63:O63"/>
    <mergeCell ref="A81:P83"/>
    <mergeCell ref="B39:D39"/>
    <mergeCell ref="E39:H39"/>
    <mergeCell ref="A27:G27"/>
    <mergeCell ref="O55:P55"/>
    <mergeCell ref="E56:H56"/>
    <mergeCell ref="I56:J56"/>
    <mergeCell ref="M56:N56"/>
    <mergeCell ref="L117:M117"/>
    <mergeCell ref="K39:L39"/>
    <mergeCell ref="M39:N39"/>
    <mergeCell ref="O39:P39"/>
    <mergeCell ref="B122:E122"/>
    <mergeCell ref="D65:D66"/>
    <mergeCell ref="F65:F66"/>
    <mergeCell ref="J65:K65"/>
    <mergeCell ref="N65:O65"/>
    <mergeCell ref="J66:K66"/>
    <mergeCell ref="N66:O66"/>
    <mergeCell ref="L65:M66"/>
    <mergeCell ref="H65:I66"/>
    <mergeCell ref="B65:B66"/>
    <mergeCell ref="B57:D57"/>
    <mergeCell ref="E57:H57"/>
    <mergeCell ref="I57:J57"/>
    <mergeCell ref="K57:L57"/>
    <mergeCell ref="M40:N40"/>
    <mergeCell ref="O40:P40"/>
    <mergeCell ref="M55:N55"/>
    <mergeCell ref="A76:J79"/>
    <mergeCell ref="A70:J73"/>
    <mergeCell ref="L118:M118"/>
  </mergeCells>
  <conditionalFormatting sqref="J65:K66">
    <cfRule type="expression" dxfId="16" priority="28">
      <formula>$J$65&gt;$N$65</formula>
    </cfRule>
    <cfRule type="expression" dxfId="15" priority="29">
      <formula>$J$65&lt;=$N$65</formula>
    </cfRule>
  </conditionalFormatting>
  <conditionalFormatting sqref="L41:M41">
    <cfRule type="expression" dxfId="14" priority="22">
      <formula>$I$41&gt;$L$41</formula>
    </cfRule>
    <cfRule type="expression" dxfId="13" priority="23">
      <formula>$I$41&lt;=$L$41</formula>
    </cfRule>
    <cfRule type="expression" dxfId="12" priority="24">
      <formula>$I$41&gt;$L$41</formula>
    </cfRule>
    <cfRule type="expression" dxfId="11" priority="25">
      <formula>$I$41&lt;=$L$41</formula>
    </cfRule>
  </conditionalFormatting>
  <conditionalFormatting sqref="A44:P50">
    <cfRule type="expression" dxfId="10" priority="12">
      <formula>$H$27="No"</formula>
    </cfRule>
  </conditionalFormatting>
  <conditionalFormatting sqref="A51:K51">
    <cfRule type="expression" dxfId="9" priority="11">
      <formula>$H$27="No"</formula>
    </cfRule>
  </conditionalFormatting>
  <conditionalFormatting sqref="N51:P51">
    <cfRule type="expression" dxfId="8" priority="9">
      <formula>$H$27="No"</formula>
    </cfRule>
  </conditionalFormatting>
  <conditionalFormatting sqref="L51:M51">
    <cfRule type="expression" dxfId="7" priority="1">
      <formula>$I$51&gt;$L$51</formula>
    </cfRule>
    <cfRule type="expression" dxfId="6" priority="2">
      <formula>$I$51&lt;=$L$51</formula>
    </cfRule>
    <cfRule type="expression" dxfId="5" priority="3">
      <formula>$I$41&gt;$L$41</formula>
    </cfRule>
    <cfRule type="expression" dxfId="4" priority="4">
      <formula>$I$41&lt;=$L$41</formula>
    </cfRule>
  </conditionalFormatting>
  <dataValidations count="3">
    <dataValidation type="list" allowBlank="1" showInputMessage="1" showErrorMessage="1" sqref="B36:D40 B46:D50" xr:uid="{6646AF30-EF8E-4406-A6DA-F3C33CABEFCC}">
      <formula1>$B$101:$B$117</formula1>
    </dataValidation>
    <dataValidation type="list" allowBlank="1" showInputMessage="1" showErrorMessage="1" sqref="B56:D58" xr:uid="{87D795E6-01B2-438F-BEEF-A2A5182AB56A}">
      <formula1>$G$101:$G$104</formula1>
    </dataValidation>
    <dataValidation type="list" allowBlank="1" showInputMessage="1" showErrorMessage="1" sqref="H27:I27" xr:uid="{2D32CAF8-F657-4E1A-BF17-5DA6359C8167}">
      <formula1>$B$98:$B$99</formula1>
    </dataValidation>
  </dataValidations>
  <pageMargins left="0.05" right="0.05" top="0.25" bottom="0.25" header="0.3" footer="0.2"/>
  <pageSetup scale="98" fitToHeight="0" orientation="landscape" r:id="rId1"/>
  <rowBreaks count="2" manualBreakCount="2">
    <brk id="29" max="15" man="1"/>
    <brk id="59" max="1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C40A5E6C-941A-4484-B64B-506677E1E884}">
          <x14:formula1>
            <xm:f>Sheet2!$A$2:$A$435</xm:f>
          </x14:formula1>
          <xm:sqref>C6:I6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U46"/>
  <sheetViews>
    <sheetView showGridLines="0" view="pageLayout" zoomScaleNormal="100" workbookViewId="0"/>
  </sheetViews>
  <sheetFormatPr defaultRowHeight="15" x14ac:dyDescent="0.25"/>
  <cols>
    <col min="1" max="1" width="5.140625" style="2" customWidth="1"/>
    <col min="2" max="2" width="4.28515625" style="2" customWidth="1"/>
    <col min="3" max="3" width="26.28515625" style="2" customWidth="1"/>
    <col min="4" max="4" width="2.7109375" style="2" customWidth="1"/>
    <col min="5" max="5" width="1.42578125" style="2" customWidth="1"/>
    <col min="6" max="6" width="26.28515625" style="2" customWidth="1"/>
    <col min="7" max="7" width="2.28515625" style="2" customWidth="1"/>
    <col min="8" max="8" width="33" style="2" customWidth="1"/>
    <col min="9" max="10" width="14.7109375" style="2" bestFit="1" customWidth="1"/>
    <col min="11" max="16384" width="9.140625" style="2"/>
  </cols>
  <sheetData>
    <row r="1" spans="1:21" ht="21" customHeight="1" x14ac:dyDescent="0.35">
      <c r="C1" s="925" t="s">
        <v>328</v>
      </c>
      <c r="D1" s="926"/>
      <c r="E1" s="926"/>
      <c r="F1" s="926"/>
      <c r="G1" s="926"/>
      <c r="H1" s="926"/>
      <c r="I1" s="211"/>
      <c r="J1" s="211"/>
    </row>
    <row r="2" spans="1:21" ht="11.25" customHeight="1" x14ac:dyDescent="0.3">
      <c r="D2" s="3"/>
      <c r="E2" s="3"/>
      <c r="F2" s="3"/>
      <c r="G2" s="3"/>
      <c r="H2" s="3"/>
      <c r="I2" s="3"/>
      <c r="J2" s="3"/>
    </row>
    <row r="3" spans="1:21" ht="18.75" x14ac:dyDescent="0.3">
      <c r="C3" s="843" t="s">
        <v>347</v>
      </c>
      <c r="D3" s="716"/>
      <c r="E3" s="716"/>
      <c r="F3" s="716"/>
      <c r="G3" s="716"/>
      <c r="H3" s="716"/>
      <c r="I3" s="211"/>
      <c r="J3" s="211"/>
    </row>
    <row r="4" spans="1:21" x14ac:dyDescent="0.25">
      <c r="C4" s="4"/>
      <c r="D4" s="4"/>
      <c r="E4" s="4"/>
      <c r="F4" s="4"/>
      <c r="G4" s="4"/>
      <c r="H4" s="4"/>
      <c r="I4" s="4"/>
      <c r="J4" s="222"/>
    </row>
    <row r="5" spans="1:21" x14ac:dyDescent="0.25">
      <c r="C5" s="7"/>
      <c r="D5" s="7"/>
      <c r="E5" s="7"/>
      <c r="F5" s="550"/>
      <c r="G5" s="550"/>
      <c r="H5" s="550"/>
      <c r="I5" s="212"/>
      <c r="J5" s="212"/>
    </row>
    <row r="6" spans="1:21" ht="18.95" customHeight="1" x14ac:dyDescent="0.25">
      <c r="A6" s="903" t="s">
        <v>1293</v>
      </c>
      <c r="B6" s="904"/>
      <c r="C6" s="905"/>
      <c r="D6" s="902"/>
      <c r="E6" s="900"/>
      <c r="F6" s="900"/>
      <c r="G6" s="900"/>
      <c r="H6" s="901"/>
      <c r="I6" s="111"/>
      <c r="J6" s="111"/>
      <c r="K6" s="111"/>
      <c r="L6" s="111"/>
    </row>
    <row r="7" spans="1:21" ht="11.25" customHeight="1" x14ac:dyDescent="0.25">
      <c r="A7" s="559"/>
      <c r="B7" s="559"/>
      <c r="C7" s="558"/>
      <c r="D7" s="8"/>
      <c r="E7" s="8"/>
      <c r="F7" s="549"/>
      <c r="G7" s="549"/>
      <c r="H7" s="549"/>
      <c r="I7" s="213"/>
      <c r="J7" s="213"/>
      <c r="K7" s="213"/>
      <c r="L7" s="213"/>
    </row>
    <row r="8" spans="1:21" ht="22.5" customHeight="1" x14ac:dyDescent="0.25">
      <c r="A8" s="559"/>
      <c r="B8" s="559"/>
      <c r="C8" s="558" t="s">
        <v>1263</v>
      </c>
      <c r="D8" s="902"/>
      <c r="E8" s="900"/>
      <c r="F8" s="900"/>
      <c r="G8" s="900"/>
      <c r="H8" s="901"/>
      <c r="I8" s="213"/>
      <c r="J8" s="213"/>
      <c r="K8" s="213"/>
      <c r="L8" s="213"/>
    </row>
    <row r="9" spans="1:21" ht="10.5" customHeight="1" x14ac:dyDescent="0.25">
      <c r="A9" s="559"/>
      <c r="B9" s="559"/>
      <c r="C9" s="558"/>
      <c r="D9" s="8"/>
      <c r="E9" s="8"/>
      <c r="F9" s="549"/>
      <c r="G9" s="549"/>
      <c r="H9" s="549"/>
      <c r="I9" s="213"/>
      <c r="J9" s="213"/>
      <c r="K9" s="213"/>
      <c r="L9" s="213"/>
    </row>
    <row r="10" spans="1:21" ht="18.95" customHeight="1" x14ac:dyDescent="0.25">
      <c r="A10" s="927" t="s">
        <v>1264</v>
      </c>
      <c r="B10" s="928"/>
      <c r="C10" s="929"/>
      <c r="D10" s="902"/>
      <c r="E10" s="900"/>
      <c r="F10" s="900"/>
      <c r="G10" s="900"/>
      <c r="H10" s="901"/>
      <c r="I10" s="111"/>
      <c r="J10" s="111"/>
      <c r="K10" s="111"/>
      <c r="L10" s="111"/>
    </row>
    <row r="11" spans="1:21" ht="21" customHeight="1" x14ac:dyDescent="0.25">
      <c r="A11" s="930" t="s">
        <v>40</v>
      </c>
      <c r="B11" s="930"/>
      <c r="C11" s="930"/>
      <c r="D11" s="8"/>
      <c r="E11" s="8"/>
      <c r="F11" s="549"/>
      <c r="G11" s="549"/>
      <c r="H11" s="549"/>
      <c r="I11" s="213"/>
      <c r="J11" s="213"/>
      <c r="K11" s="213"/>
      <c r="L11" s="213"/>
      <c r="M11" s="214"/>
      <c r="N11" s="214"/>
      <c r="O11" s="214"/>
      <c r="P11" s="214"/>
      <c r="Q11" s="214"/>
      <c r="R11" s="214"/>
      <c r="S11" s="214"/>
      <c r="T11" s="214"/>
      <c r="U11" s="214"/>
    </row>
    <row r="12" spans="1:21" ht="20.25" customHeight="1" x14ac:dyDescent="0.25">
      <c r="A12" s="903" t="s">
        <v>348</v>
      </c>
      <c r="B12" s="904"/>
      <c r="C12" s="905"/>
      <c r="D12" s="902"/>
      <c r="E12" s="900"/>
      <c r="F12" s="900"/>
      <c r="G12" s="900"/>
      <c r="H12" s="901"/>
      <c r="I12" s="111"/>
      <c r="J12" s="111"/>
      <c r="K12" s="111"/>
      <c r="L12" s="111"/>
      <c r="M12" s="214"/>
      <c r="N12" s="214"/>
      <c r="O12" s="214"/>
      <c r="P12" s="214"/>
      <c r="Q12" s="214"/>
      <c r="R12" s="214"/>
      <c r="S12" s="214"/>
      <c r="T12" s="214"/>
      <c r="U12" s="214"/>
    </row>
    <row r="13" spans="1:21" ht="9" customHeight="1" x14ac:dyDescent="0.25">
      <c r="A13" s="45"/>
      <c r="B13" s="46"/>
      <c r="C13" s="46"/>
      <c r="D13" s="8"/>
      <c r="E13" s="8"/>
      <c r="F13" s="549"/>
      <c r="G13" s="549"/>
      <c r="H13" s="549"/>
      <c r="I13" s="213"/>
      <c r="J13" s="213"/>
      <c r="K13" s="213"/>
      <c r="L13" s="213"/>
      <c r="M13" s="214"/>
      <c r="N13" s="214"/>
      <c r="O13" s="214"/>
      <c r="P13" s="214"/>
      <c r="Q13" s="214"/>
      <c r="R13" s="214"/>
      <c r="S13" s="214"/>
      <c r="T13" s="214"/>
      <c r="U13" s="214"/>
    </row>
    <row r="14" spans="1:21" ht="18.95" customHeight="1" x14ac:dyDescent="0.25">
      <c r="A14" s="119"/>
      <c r="B14" s="559"/>
      <c r="C14" s="558" t="s">
        <v>349</v>
      </c>
      <c r="D14" s="902"/>
      <c r="E14" s="900"/>
      <c r="F14" s="900"/>
      <c r="G14" s="900"/>
      <c r="H14" s="901"/>
      <c r="I14" s="111"/>
      <c r="J14" s="111"/>
      <c r="K14" s="111"/>
      <c r="L14" s="111"/>
      <c r="M14" s="214"/>
      <c r="N14" s="214"/>
      <c r="O14" s="214"/>
      <c r="P14" s="214"/>
      <c r="Q14" s="214"/>
      <c r="R14" s="214"/>
      <c r="S14" s="214"/>
      <c r="T14" s="214"/>
      <c r="U14" s="214"/>
    </row>
    <row r="15" spans="1:21" ht="9" customHeight="1" x14ac:dyDescent="0.25">
      <c r="A15" s="119"/>
      <c r="B15" s="559"/>
      <c r="C15" s="558"/>
      <c r="D15" s="8"/>
      <c r="E15" s="8"/>
      <c r="F15" s="549"/>
      <c r="G15" s="549"/>
      <c r="H15" s="549"/>
      <c r="I15" s="213"/>
      <c r="J15" s="213"/>
      <c r="K15" s="213"/>
      <c r="L15" s="213"/>
      <c r="M15" s="214"/>
      <c r="N15" s="214"/>
      <c r="O15" s="214"/>
      <c r="P15" s="214"/>
      <c r="Q15" s="214"/>
      <c r="R15" s="214"/>
      <c r="S15" s="214"/>
      <c r="T15" s="214"/>
      <c r="U15" s="214"/>
    </row>
    <row r="16" spans="1:21" ht="18.95" customHeight="1" x14ac:dyDescent="0.25">
      <c r="A16" s="119"/>
      <c r="B16" s="559"/>
      <c r="C16" s="558" t="s">
        <v>350</v>
      </c>
      <c r="D16" s="902"/>
      <c r="E16" s="900"/>
      <c r="F16" s="900"/>
      <c r="G16" s="900"/>
      <c r="H16" s="901"/>
      <c r="I16" s="111"/>
      <c r="J16" s="111"/>
      <c r="K16" s="111"/>
      <c r="L16" s="111"/>
      <c r="M16" s="214"/>
      <c r="N16" s="214"/>
      <c r="O16" s="214"/>
      <c r="P16" s="214"/>
      <c r="Q16" s="214"/>
      <c r="R16" s="214"/>
      <c r="S16" s="214"/>
      <c r="T16" s="214"/>
      <c r="U16" s="214"/>
    </row>
    <row r="17" spans="1:21" ht="9" customHeight="1" x14ac:dyDescent="0.25">
      <c r="A17" s="558"/>
      <c r="B17" s="559"/>
      <c r="C17" s="559"/>
      <c r="D17" s="8"/>
      <c r="E17" s="8"/>
      <c r="F17" s="549"/>
      <c r="G17" s="549"/>
      <c r="H17" s="549"/>
      <c r="I17" s="213"/>
      <c r="J17" s="213"/>
      <c r="K17" s="213"/>
      <c r="L17" s="213"/>
      <c r="M17" s="214"/>
      <c r="N17" s="214"/>
      <c r="O17" s="214"/>
      <c r="P17" s="214"/>
      <c r="Q17" s="214"/>
      <c r="R17" s="214"/>
      <c r="S17" s="214"/>
      <c r="T17" s="214"/>
      <c r="U17" s="214"/>
    </row>
    <row r="18" spans="1:21" ht="18.95" customHeight="1" x14ac:dyDescent="0.25">
      <c r="A18" s="903" t="s">
        <v>351</v>
      </c>
      <c r="B18" s="904"/>
      <c r="C18" s="905"/>
      <c r="D18" s="902"/>
      <c r="E18" s="900"/>
      <c r="F18" s="900"/>
      <c r="G18" s="900"/>
      <c r="H18" s="901"/>
      <c r="I18" s="111"/>
      <c r="J18" s="111"/>
      <c r="K18" s="111"/>
      <c r="L18" s="111"/>
      <c r="M18" s="214"/>
      <c r="N18" s="214"/>
      <c r="O18" s="214"/>
      <c r="P18" s="214"/>
      <c r="Q18" s="214"/>
      <c r="R18" s="214"/>
      <c r="S18" s="214"/>
      <c r="T18" s="214"/>
      <c r="U18" s="214"/>
    </row>
    <row r="19" spans="1:21" ht="9" customHeight="1" x14ac:dyDescent="0.25">
      <c r="A19" s="558"/>
      <c r="B19" s="559"/>
      <c r="C19" s="559"/>
      <c r="D19" s="8"/>
      <c r="E19" s="8"/>
      <c r="F19" s="549"/>
      <c r="G19" s="549"/>
      <c r="H19" s="549"/>
      <c r="I19" s="213"/>
      <c r="J19" s="213"/>
      <c r="K19" s="213"/>
      <c r="L19" s="213"/>
      <c r="M19" s="214"/>
      <c r="N19" s="214"/>
      <c r="O19" s="214"/>
      <c r="P19" s="214"/>
      <c r="Q19" s="214"/>
      <c r="R19" s="214"/>
      <c r="S19" s="214"/>
      <c r="T19" s="214"/>
      <c r="U19" s="214"/>
    </row>
    <row r="20" spans="1:21" ht="18.95" customHeight="1" x14ac:dyDescent="0.25">
      <c r="A20" s="903" t="s">
        <v>352</v>
      </c>
      <c r="B20" s="904"/>
      <c r="C20" s="905"/>
      <c r="D20" s="902"/>
      <c r="E20" s="900"/>
      <c r="F20" s="900"/>
      <c r="G20" s="900"/>
      <c r="H20" s="901"/>
      <c r="I20" s="111"/>
      <c r="J20" s="111"/>
      <c r="K20" s="111"/>
      <c r="L20" s="111"/>
      <c r="M20" s="214"/>
      <c r="N20" s="214"/>
      <c r="O20" s="214"/>
      <c r="P20" s="214"/>
      <c r="Q20" s="214"/>
      <c r="R20" s="214"/>
      <c r="S20" s="214"/>
      <c r="T20" s="214"/>
      <c r="U20" s="214"/>
    </row>
    <row r="21" spans="1:21" ht="9" customHeight="1" x14ac:dyDescent="0.25">
      <c r="A21" s="11"/>
      <c r="B21" s="12"/>
      <c r="C21" s="12"/>
      <c r="D21" s="8"/>
      <c r="E21" s="8"/>
      <c r="F21" s="549"/>
      <c r="G21" s="549"/>
      <c r="H21" s="549"/>
      <c r="I21" s="213"/>
      <c r="J21" s="213"/>
      <c r="K21" s="213"/>
      <c r="L21" s="213"/>
      <c r="M21" s="214"/>
      <c r="N21" s="214"/>
      <c r="O21" s="214"/>
      <c r="P21" s="214"/>
      <c r="Q21" s="214"/>
      <c r="R21" s="214"/>
      <c r="S21" s="214"/>
      <c r="T21" s="214"/>
      <c r="U21" s="214"/>
    </row>
    <row r="22" spans="1:21" ht="9" customHeight="1" x14ac:dyDescent="0.25">
      <c r="A22" s="11"/>
      <c r="B22" s="12"/>
      <c r="C22" s="12"/>
      <c r="D22" s="8"/>
      <c r="E22" s="8"/>
      <c r="F22" s="549"/>
      <c r="G22" s="549"/>
      <c r="H22" s="549"/>
      <c r="I22" s="213"/>
      <c r="J22" s="213"/>
      <c r="K22" s="213"/>
      <c r="L22" s="213"/>
      <c r="M22" s="214"/>
      <c r="N22" s="214"/>
      <c r="O22" s="214"/>
      <c r="P22" s="214"/>
      <c r="Q22" s="214"/>
      <c r="R22" s="214"/>
      <c r="S22" s="214"/>
      <c r="T22" s="214"/>
      <c r="U22" s="214"/>
    </row>
    <row r="23" spans="1:21" ht="17.25" customHeight="1" x14ac:dyDescent="0.25">
      <c r="A23" s="906" t="s">
        <v>1594</v>
      </c>
      <c r="B23" s="907"/>
      <c r="C23" s="907"/>
      <c r="D23" s="907"/>
      <c r="E23" s="907"/>
      <c r="F23" s="907"/>
      <c r="G23" s="907"/>
      <c r="H23" s="907"/>
      <c r="I23" s="213"/>
      <c r="J23" s="213"/>
      <c r="K23" s="213"/>
      <c r="L23" s="213"/>
      <c r="M23" s="214"/>
      <c r="N23" s="214"/>
      <c r="O23" s="214"/>
      <c r="P23" s="214"/>
      <c r="Q23" s="214"/>
      <c r="R23" s="214"/>
      <c r="S23" s="214"/>
      <c r="T23" s="214"/>
      <c r="U23" s="214"/>
    </row>
    <row r="24" spans="1:21" ht="9" customHeight="1" x14ac:dyDescent="0.25">
      <c r="A24" s="11"/>
      <c r="B24" s="12"/>
      <c r="C24" s="12"/>
      <c r="D24" s="8"/>
      <c r="E24" s="8"/>
      <c r="F24" s="549"/>
      <c r="G24" s="549"/>
      <c r="H24" s="549"/>
      <c r="I24" s="213"/>
      <c r="J24" s="213"/>
      <c r="K24" s="213"/>
      <c r="L24" s="213"/>
      <c r="M24" s="214"/>
      <c r="N24" s="214"/>
      <c r="O24" s="214"/>
      <c r="P24" s="214"/>
      <c r="Q24" s="214"/>
      <c r="R24" s="214"/>
      <c r="S24" s="214"/>
      <c r="T24" s="214"/>
      <c r="U24" s="214"/>
    </row>
    <row r="25" spans="1:21" ht="18.95" customHeight="1" x14ac:dyDescent="0.25">
      <c r="A25" s="920" t="s">
        <v>1287</v>
      </c>
      <c r="B25" s="921"/>
      <c r="C25" s="921"/>
      <c r="D25" s="921"/>
      <c r="E25" s="921"/>
      <c r="F25" s="921"/>
      <c r="G25" s="921"/>
      <c r="H25" s="921"/>
      <c r="I25" s="111"/>
      <c r="J25" s="111"/>
      <c r="K25" s="111"/>
      <c r="L25" s="111"/>
      <c r="M25" s="214"/>
      <c r="N25" s="214"/>
      <c r="O25" s="214"/>
      <c r="P25" s="214"/>
      <c r="Q25" s="214"/>
      <c r="R25" s="214"/>
      <c r="S25" s="214"/>
      <c r="T25" s="214"/>
      <c r="U25" s="214"/>
    </row>
    <row r="26" spans="1:21" ht="18.95" customHeight="1" thickBot="1" x14ac:dyDescent="0.3">
      <c r="A26" s="555"/>
      <c r="B26" s="72"/>
      <c r="C26" s="72"/>
      <c r="D26" s="72"/>
      <c r="E26" s="72"/>
      <c r="F26" s="72"/>
      <c r="G26" s="72"/>
      <c r="H26" s="72"/>
      <c r="I26" s="111"/>
      <c r="J26" s="111"/>
      <c r="K26" s="111"/>
      <c r="L26" s="111"/>
      <c r="M26" s="214"/>
      <c r="N26" s="214"/>
      <c r="O26" s="214"/>
      <c r="P26" s="214"/>
      <c r="Q26" s="214"/>
      <c r="R26" s="214"/>
      <c r="S26" s="214"/>
      <c r="T26" s="214"/>
      <c r="U26" s="214"/>
    </row>
    <row r="27" spans="1:21" ht="18.95" customHeight="1" thickTop="1" x14ac:dyDescent="0.25">
      <c r="A27" s="100" t="s">
        <v>1245</v>
      </c>
      <c r="B27" s="120"/>
      <c r="C27" s="96" t="e">
        <f>'FY19 Application'!N22</f>
        <v>#N/A</v>
      </c>
      <c r="D27" s="72"/>
      <c r="E27" s="72"/>
      <c r="F27" s="911" t="e">
        <f>(C27*C29)+C31+C33</f>
        <v>#N/A</v>
      </c>
      <c r="G27" s="72"/>
      <c r="H27" s="72"/>
      <c r="I27" s="111"/>
      <c r="J27" s="111"/>
      <c r="K27" s="111"/>
      <c r="L27" s="111"/>
      <c r="M27" s="214"/>
      <c r="N27" s="214"/>
      <c r="O27" s="214"/>
      <c r="P27" s="214"/>
      <c r="Q27" s="214"/>
      <c r="R27" s="214"/>
      <c r="S27" s="214"/>
      <c r="T27" s="214"/>
      <c r="U27" s="214"/>
    </row>
    <row r="28" spans="1:21" ht="18.95" customHeight="1" x14ac:dyDescent="0.25">
      <c r="A28" s="556"/>
      <c r="B28" s="121"/>
      <c r="C28" s="72"/>
      <c r="D28" s="72"/>
      <c r="E28" s="72"/>
      <c r="F28" s="912"/>
      <c r="G28" s="72"/>
      <c r="H28" s="560" t="s">
        <v>1247</v>
      </c>
      <c r="I28" s="111"/>
      <c r="J28" s="111"/>
      <c r="K28" s="111"/>
      <c r="L28" s="111"/>
      <c r="M28" s="214"/>
      <c r="N28" s="214"/>
      <c r="O28" s="214"/>
      <c r="P28" s="214"/>
      <c r="Q28" s="214"/>
      <c r="R28" s="214"/>
      <c r="S28" s="214"/>
      <c r="T28" s="214"/>
      <c r="U28" s="214"/>
    </row>
    <row r="29" spans="1:21" ht="18.95" customHeight="1" thickBot="1" x14ac:dyDescent="0.35">
      <c r="A29" s="182" t="s">
        <v>1272</v>
      </c>
      <c r="B29" s="122"/>
      <c r="C29" s="203">
        <f>'FY19 Application'!C65</f>
        <v>0</v>
      </c>
      <c r="D29" s="72"/>
      <c r="E29" s="72"/>
      <c r="F29" s="913"/>
      <c r="G29" s="72"/>
      <c r="H29" s="561"/>
      <c r="I29" s="214"/>
      <c r="J29" s="214"/>
      <c r="K29" s="214"/>
      <c r="L29" s="214"/>
      <c r="M29" s="214"/>
      <c r="N29" s="214"/>
      <c r="O29" s="214"/>
      <c r="P29" s="214"/>
      <c r="Q29" s="214"/>
      <c r="R29" s="214"/>
      <c r="S29" s="214"/>
      <c r="T29" s="214"/>
      <c r="U29" s="214"/>
    </row>
    <row r="30" spans="1:21" ht="18.75" customHeight="1" thickTop="1" x14ac:dyDescent="0.3">
      <c r="A30" s="101"/>
      <c r="B30" s="548"/>
      <c r="C30" s="97"/>
      <c r="F30" s="163"/>
      <c r="I30" s="214"/>
      <c r="J30" s="214"/>
      <c r="K30" s="214"/>
      <c r="L30" s="214"/>
      <c r="M30" s="214"/>
      <c r="N30" s="214"/>
      <c r="O30" s="214"/>
      <c r="P30" s="214"/>
      <c r="Q30" s="214"/>
      <c r="R30" s="214"/>
      <c r="S30" s="214"/>
      <c r="T30" s="214"/>
      <c r="U30" s="214"/>
    </row>
    <row r="31" spans="1:21" ht="17.25" customHeight="1" x14ac:dyDescent="0.3">
      <c r="A31" s="102" t="s">
        <v>1275</v>
      </c>
      <c r="B31" s="123"/>
      <c r="C31" s="98">
        <f>'FY19 Application'!E65</f>
        <v>0</v>
      </c>
      <c r="H31" s="124"/>
      <c r="I31" s="214"/>
      <c r="J31" s="214"/>
      <c r="K31" s="214"/>
      <c r="L31" s="214"/>
      <c r="M31" s="214"/>
      <c r="N31" s="214"/>
      <c r="O31" s="214"/>
      <c r="P31" s="214"/>
      <c r="Q31" s="214"/>
      <c r="R31" s="214"/>
      <c r="S31" s="214"/>
      <c r="T31" s="214"/>
      <c r="U31" s="214"/>
    </row>
    <row r="32" spans="1:21" ht="17.25" customHeight="1" x14ac:dyDescent="0.3">
      <c r="A32" s="555"/>
      <c r="B32" s="125"/>
      <c r="C32" s="97"/>
      <c r="F32" s="914" t="s">
        <v>1267</v>
      </c>
      <c r="G32" s="915"/>
      <c r="H32" s="916"/>
      <c r="I32" s="214"/>
      <c r="J32" s="214"/>
      <c r="K32" s="214"/>
      <c r="L32" s="214"/>
      <c r="M32" s="214"/>
      <c r="N32" s="214"/>
      <c r="O32" s="214"/>
      <c r="P32" s="214"/>
      <c r="Q32" s="214"/>
      <c r="R32" s="214"/>
      <c r="S32" s="214"/>
      <c r="T32" s="214"/>
      <c r="U32" s="214"/>
    </row>
    <row r="33" spans="1:21" ht="17.25" customHeight="1" x14ac:dyDescent="0.3">
      <c r="A33" s="103" t="s">
        <v>1229</v>
      </c>
      <c r="B33" s="126"/>
      <c r="C33" s="99">
        <f>'FY19 Application'!G65</f>
        <v>0</v>
      </c>
      <c r="F33" s="917"/>
      <c r="G33" s="918"/>
      <c r="H33" s="919"/>
      <c r="I33" s="214"/>
      <c r="J33" s="214"/>
      <c r="K33" s="214"/>
      <c r="L33" s="214"/>
      <c r="M33" s="214"/>
      <c r="N33" s="214"/>
      <c r="O33" s="214"/>
      <c r="P33" s="214"/>
      <c r="Q33" s="214"/>
      <c r="R33" s="214"/>
      <c r="S33" s="214"/>
      <c r="T33" s="214"/>
      <c r="U33" s="214"/>
    </row>
    <row r="34" spans="1:21" ht="17.25" customHeight="1" x14ac:dyDescent="0.3">
      <c r="A34" s="106"/>
      <c r="B34" s="127"/>
      <c r="C34" s="104"/>
      <c r="D34" s="19"/>
      <c r="E34" s="19"/>
      <c r="F34" s="105"/>
      <c r="G34" s="19"/>
      <c r="H34" s="124"/>
      <c r="I34" s="214"/>
      <c r="J34" s="214"/>
      <c r="K34" s="214"/>
      <c r="L34" s="214"/>
      <c r="M34" s="214"/>
      <c r="N34" s="214"/>
      <c r="O34" s="214"/>
      <c r="P34" s="214"/>
      <c r="Q34" s="214"/>
      <c r="R34" s="214"/>
      <c r="S34" s="214"/>
      <c r="T34" s="214"/>
      <c r="U34" s="214"/>
    </row>
    <row r="35" spans="1:21" ht="36.75" customHeight="1" x14ac:dyDescent="0.3">
      <c r="A35" s="106"/>
      <c r="B35" s="127"/>
      <c r="C35" s="104"/>
      <c r="D35" s="19"/>
      <c r="E35" s="19"/>
      <c r="F35" s="908" t="s">
        <v>1333</v>
      </c>
      <c r="G35" s="909"/>
      <c r="H35" s="910"/>
      <c r="I35" s="214"/>
      <c r="J35" s="214"/>
      <c r="K35" s="214"/>
      <c r="L35" s="214"/>
      <c r="M35" s="214"/>
      <c r="N35" s="214"/>
      <c r="O35" s="214"/>
      <c r="P35" s="214"/>
      <c r="Q35" s="214"/>
      <c r="R35" s="214"/>
      <c r="S35" s="214"/>
      <c r="T35" s="214"/>
      <c r="U35" s="214"/>
    </row>
    <row r="36" spans="1:21" ht="17.25" customHeight="1" x14ac:dyDescent="0.3">
      <c r="A36" s="106"/>
      <c r="B36" s="127"/>
      <c r="C36" s="104"/>
      <c r="D36" s="19"/>
      <c r="E36" s="19"/>
      <c r="F36" s="105"/>
      <c r="G36" s="19"/>
      <c r="H36" s="124"/>
      <c r="I36" s="214"/>
      <c r="J36" s="214"/>
      <c r="K36" s="214"/>
      <c r="L36" s="214"/>
      <c r="M36" s="214"/>
      <c r="N36" s="214"/>
      <c r="O36" s="214"/>
      <c r="P36" s="214"/>
      <c r="Q36" s="214"/>
      <c r="R36" s="214"/>
      <c r="S36" s="214"/>
      <c r="T36" s="214"/>
      <c r="U36" s="214"/>
    </row>
    <row r="37" spans="1:21" ht="17.25" customHeight="1" x14ac:dyDescent="0.3">
      <c r="A37" s="106"/>
      <c r="B37" s="127"/>
      <c r="C37" s="104"/>
      <c r="D37" s="19"/>
      <c r="E37" s="19"/>
      <c r="F37" s="105"/>
      <c r="G37" s="19"/>
      <c r="H37" s="124"/>
      <c r="I37" s="214"/>
      <c r="J37" s="214"/>
      <c r="K37" s="214"/>
      <c r="L37" s="214"/>
      <c r="M37" s="214"/>
      <c r="N37" s="214"/>
      <c r="O37" s="214"/>
      <c r="P37" s="214"/>
      <c r="Q37" s="214"/>
      <c r="R37" s="214"/>
      <c r="S37" s="214"/>
      <c r="T37" s="214"/>
      <c r="U37" s="214"/>
    </row>
    <row r="38" spans="1:21" ht="19.5" customHeight="1" x14ac:dyDescent="0.25">
      <c r="A38" s="5"/>
      <c r="C38" s="47" t="s">
        <v>365</v>
      </c>
      <c r="D38" s="899"/>
      <c r="E38" s="900"/>
      <c r="F38" s="900"/>
      <c r="G38" s="900"/>
      <c r="H38" s="901"/>
      <c r="I38" s="214"/>
      <c r="J38" s="214"/>
      <c r="K38" s="214"/>
      <c r="L38" s="214"/>
      <c r="M38" s="214"/>
      <c r="N38" s="214"/>
      <c r="O38" s="214"/>
      <c r="P38" s="214"/>
      <c r="Q38" s="214"/>
      <c r="R38" s="214"/>
      <c r="S38" s="214"/>
      <c r="T38" s="214"/>
      <c r="U38" s="214"/>
    </row>
    <row r="39" spans="1:21" x14ac:dyDescent="0.25">
      <c r="A39" s="5"/>
      <c r="B39" s="5"/>
      <c r="C39" s="5"/>
      <c r="D39" s="12"/>
      <c r="E39" s="12"/>
      <c r="F39" s="12"/>
      <c r="G39" s="12"/>
      <c r="H39" s="10"/>
      <c r="I39" s="213"/>
      <c r="J39" s="213"/>
      <c r="K39" s="214"/>
      <c r="L39" s="214"/>
      <c r="M39" s="214"/>
      <c r="N39" s="214"/>
      <c r="O39" s="214"/>
      <c r="P39" s="214"/>
      <c r="Q39" s="214"/>
      <c r="R39" s="214"/>
      <c r="S39" s="214"/>
      <c r="T39" s="214"/>
      <c r="U39" s="214"/>
    </row>
    <row r="40" spans="1:21" ht="19.5" customHeight="1" x14ac:dyDescent="0.25">
      <c r="B40" s="5"/>
      <c r="C40" s="47" t="s">
        <v>9</v>
      </c>
      <c r="D40" s="899"/>
      <c r="E40" s="900"/>
      <c r="F40" s="900"/>
      <c r="G40" s="900"/>
      <c r="H40" s="901"/>
      <c r="I40" s="213"/>
      <c r="J40" s="213"/>
      <c r="K40" s="214"/>
      <c r="L40" s="214"/>
      <c r="M40" s="214"/>
      <c r="N40" s="214"/>
      <c r="O40" s="214"/>
      <c r="P40" s="214"/>
      <c r="Q40" s="214"/>
      <c r="R40" s="214"/>
      <c r="S40" s="214"/>
      <c r="T40" s="214"/>
      <c r="U40" s="214"/>
    </row>
    <row r="41" spans="1:21" ht="19.5" customHeight="1" thickBot="1" x14ac:dyDescent="0.3">
      <c r="C41" s="48"/>
      <c r="I41" s="213"/>
      <c r="J41" s="213"/>
      <c r="K41" s="214"/>
      <c r="L41" s="214"/>
      <c r="M41" s="214"/>
      <c r="N41" s="214"/>
      <c r="O41" s="214"/>
      <c r="P41" s="214"/>
      <c r="Q41" s="214"/>
      <c r="R41" s="214"/>
      <c r="S41" s="214"/>
      <c r="T41" s="214"/>
      <c r="U41" s="214"/>
    </row>
    <row r="42" spans="1:21" ht="19.5" customHeight="1" thickBot="1" x14ac:dyDescent="0.3">
      <c r="B42" s="5"/>
      <c r="C42" s="47" t="s">
        <v>353</v>
      </c>
      <c r="D42" s="922"/>
      <c r="E42" s="923"/>
      <c r="F42" s="923"/>
      <c r="G42" s="923"/>
      <c r="H42" s="924"/>
      <c r="I42" s="213"/>
      <c r="J42" s="213"/>
      <c r="K42" s="214"/>
      <c r="L42" s="214"/>
      <c r="M42" s="214"/>
      <c r="N42" s="214"/>
      <c r="O42" s="214"/>
      <c r="P42" s="214"/>
      <c r="Q42" s="214"/>
      <c r="R42" s="214"/>
      <c r="S42" s="214"/>
      <c r="T42" s="214"/>
      <c r="U42" s="214"/>
    </row>
    <row r="43" spans="1:21" ht="19.5" customHeight="1" x14ac:dyDescent="0.25">
      <c r="A43" s="5"/>
      <c r="B43" s="5"/>
      <c r="C43" s="64" t="s">
        <v>1324</v>
      </c>
      <c r="D43" s="9"/>
      <c r="E43" s="9"/>
      <c r="F43" s="9"/>
      <c r="G43" s="9"/>
      <c r="H43" s="9"/>
      <c r="I43" s="213"/>
      <c r="J43" s="213"/>
      <c r="K43" s="214"/>
      <c r="L43" s="214"/>
      <c r="M43" s="214"/>
      <c r="N43" s="214"/>
      <c r="O43" s="214"/>
      <c r="P43" s="214"/>
      <c r="Q43" s="214"/>
      <c r="R43" s="214"/>
      <c r="S43" s="214"/>
      <c r="T43" s="214"/>
      <c r="U43" s="214"/>
    </row>
    <row r="44" spans="1:21" ht="6" customHeight="1" x14ac:dyDescent="0.25">
      <c r="C44" s="48"/>
      <c r="I44" s="214"/>
      <c r="J44" s="214"/>
      <c r="K44" s="214"/>
      <c r="L44" s="214"/>
      <c r="M44" s="214"/>
      <c r="N44" s="214"/>
      <c r="O44" s="214"/>
      <c r="P44" s="214"/>
      <c r="Q44" s="214"/>
      <c r="R44" s="214"/>
      <c r="S44" s="214"/>
      <c r="T44" s="214"/>
      <c r="U44" s="214"/>
    </row>
    <row r="45" spans="1:21" ht="19.5" customHeight="1" x14ac:dyDescent="0.25">
      <c r="C45" s="47" t="s">
        <v>354</v>
      </c>
      <c r="D45" s="899"/>
      <c r="E45" s="900"/>
      <c r="F45" s="900"/>
      <c r="G45" s="900"/>
      <c r="H45" s="901"/>
      <c r="I45" s="214"/>
      <c r="J45" s="214"/>
      <c r="K45" s="214"/>
      <c r="L45" s="214"/>
      <c r="M45" s="214"/>
      <c r="N45" s="214"/>
      <c r="O45" s="214"/>
      <c r="P45" s="214"/>
      <c r="Q45" s="214"/>
      <c r="R45" s="214"/>
      <c r="S45" s="214"/>
      <c r="T45" s="214"/>
      <c r="U45" s="214"/>
    </row>
    <row r="46" spans="1:21" x14ac:dyDescent="0.25">
      <c r="I46" s="214"/>
      <c r="J46" s="214"/>
      <c r="K46" s="214"/>
      <c r="L46" s="214"/>
      <c r="M46" s="214"/>
      <c r="N46" s="214"/>
      <c r="O46" s="214"/>
      <c r="P46" s="214"/>
      <c r="Q46" s="214"/>
      <c r="R46" s="214"/>
      <c r="S46" s="214"/>
      <c r="T46" s="214"/>
      <c r="U46" s="214"/>
    </row>
  </sheetData>
  <sheetProtection algorithmName="SHA-512" hashValue="p3t760Uyr1Uq0pvkTyNRZCyu28NacOUp7Zx9dvYU3ZNq1FiySpmtMxaRy+zPeEklb43qFp3FA7XKuSNmS3zD9A==" saltValue="M5zZr36JSDaqKvGZ8utedA==" spinCount="100000" sheet="1" objects="1" scenarios="1"/>
  <mergeCells count="25">
    <mergeCell ref="A12:C12"/>
    <mergeCell ref="D12:H12"/>
    <mergeCell ref="D14:H14"/>
    <mergeCell ref="C1:H1"/>
    <mergeCell ref="C3:H3"/>
    <mergeCell ref="A6:C6"/>
    <mergeCell ref="D6:H6"/>
    <mergeCell ref="A10:C10"/>
    <mergeCell ref="A11:C11"/>
    <mergeCell ref="D10:H10"/>
    <mergeCell ref="D8:H8"/>
    <mergeCell ref="D45:H45"/>
    <mergeCell ref="D40:H40"/>
    <mergeCell ref="D38:H38"/>
    <mergeCell ref="D16:H16"/>
    <mergeCell ref="A18:C18"/>
    <mergeCell ref="D18:H18"/>
    <mergeCell ref="A20:C20"/>
    <mergeCell ref="D20:H20"/>
    <mergeCell ref="A23:H23"/>
    <mergeCell ref="F35:H35"/>
    <mergeCell ref="F27:F29"/>
    <mergeCell ref="F32:H33"/>
    <mergeCell ref="A25:H25"/>
    <mergeCell ref="D42:H42"/>
  </mergeCells>
  <pageMargins left="0.1875" right="0.16666666699999999" top="0.25" bottom="0.25" header="0.3" footer="0.05"/>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67B5C029-EEB1-4A37-9B80-D71C83F74E92}">
            <xm:f>$F$27&gt;'FY19 Application'!$N$24</xm:f>
            <x14:dxf>
              <fill>
                <patternFill>
                  <bgColor theme="5" tint="0.39994506668294322"/>
                </patternFill>
              </fill>
            </x14:dxf>
          </x14:cfRule>
          <x14:cfRule type="expression" priority="2" id="{C38EDE1D-4A32-4286-B65B-9CDC5D14AEF4}">
            <xm:f>$F$27&lt;='FY19 Application'!$N$24</xm:f>
            <x14:dxf>
              <fill>
                <patternFill>
                  <bgColor rgb="FF92D050"/>
                </patternFill>
              </fill>
            </x14:dxf>
          </x14:cfRule>
          <xm:sqref>F27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56A1D569-16B8-4793-A7E0-AAE64D310879}">
          <x14:formula1>
            <xm:f>Sheet2!$A$2:$A$435</xm:f>
          </x14:formula1>
          <xm:sqref>D6:H6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C36"/>
  <sheetViews>
    <sheetView showGridLines="0" zoomScaleNormal="100" workbookViewId="0">
      <selection sqref="A1:C1"/>
    </sheetView>
  </sheetViews>
  <sheetFormatPr defaultRowHeight="15" x14ac:dyDescent="0.25"/>
  <cols>
    <col min="1" max="1" width="56.5703125" style="2" customWidth="1"/>
    <col min="2" max="2" width="3.7109375" style="2" customWidth="1"/>
    <col min="3" max="3" width="54.7109375" style="2" bestFit="1" customWidth="1"/>
    <col min="4" max="16384" width="9.140625" style="2"/>
  </cols>
  <sheetData>
    <row r="1" spans="1:3" ht="21" x14ac:dyDescent="0.25">
      <c r="A1" s="932" t="s">
        <v>336</v>
      </c>
      <c r="B1" s="932"/>
      <c r="C1" s="932"/>
    </row>
    <row r="2" spans="1:3" ht="21" x14ac:dyDescent="0.25">
      <c r="A2" s="932" t="s">
        <v>44</v>
      </c>
      <c r="B2" s="932"/>
      <c r="C2" s="932"/>
    </row>
    <row r="3" spans="1:3" ht="21" x14ac:dyDescent="0.25">
      <c r="A3" s="932" t="s">
        <v>337</v>
      </c>
      <c r="B3" s="932"/>
      <c r="C3" s="932"/>
    </row>
    <row r="4" spans="1:3" x14ac:dyDescent="0.25">
      <c r="A4" s="933" t="s">
        <v>22</v>
      </c>
      <c r="B4" s="933"/>
      <c r="C4" s="933"/>
    </row>
    <row r="5" spans="1:3" x14ac:dyDescent="0.25">
      <c r="A5" s="223"/>
      <c r="B5" s="223"/>
      <c r="C5" s="223"/>
    </row>
    <row r="6" spans="1:3" ht="18.75" x14ac:dyDescent="0.3">
      <c r="A6" s="843" t="s">
        <v>330</v>
      </c>
      <c r="B6" s="843"/>
      <c r="C6" s="843"/>
    </row>
    <row r="7" spans="1:3" ht="18.75" x14ac:dyDescent="0.3">
      <c r="A7" s="196"/>
      <c r="B7" s="196"/>
      <c r="C7" s="196"/>
    </row>
    <row r="8" spans="1:3" x14ac:dyDescent="0.25">
      <c r="A8" s="224"/>
      <c r="B8" s="195"/>
      <c r="C8" s="195"/>
    </row>
    <row r="10" spans="1:3" ht="18.75" x14ac:dyDescent="0.25">
      <c r="A10" s="225" t="s">
        <v>338</v>
      </c>
      <c r="C10" s="225" t="s">
        <v>339</v>
      </c>
    </row>
    <row r="11" spans="1:3" x14ac:dyDescent="0.25">
      <c r="A11" s="226" t="s">
        <v>1595</v>
      </c>
      <c r="C11" s="226" t="s">
        <v>340</v>
      </c>
    </row>
    <row r="12" spans="1:3" x14ac:dyDescent="0.25">
      <c r="A12" s="499" t="s">
        <v>1596</v>
      </c>
      <c r="C12" s="12"/>
    </row>
    <row r="13" spans="1:3" x14ac:dyDescent="0.25">
      <c r="A13" s="227" t="s">
        <v>41</v>
      </c>
      <c r="B13" s="228"/>
      <c r="C13" s="229" t="s">
        <v>341</v>
      </c>
    </row>
    <row r="14" spans="1:3" x14ac:dyDescent="0.25">
      <c r="A14" s="227" t="s">
        <v>42</v>
      </c>
      <c r="B14" s="228"/>
      <c r="C14" s="229" t="s">
        <v>1284</v>
      </c>
    </row>
    <row r="15" spans="1:3" x14ac:dyDescent="0.25">
      <c r="A15" s="227" t="s">
        <v>0</v>
      </c>
      <c r="B15" s="228"/>
      <c r="C15" s="230" t="s">
        <v>1283</v>
      </c>
    </row>
    <row r="16" spans="1:3" x14ac:dyDescent="0.25">
      <c r="A16" s="227" t="s">
        <v>1</v>
      </c>
      <c r="B16" s="228"/>
      <c r="C16" s="229" t="s">
        <v>1597</v>
      </c>
    </row>
    <row r="17" spans="1:3" x14ac:dyDescent="0.25">
      <c r="A17" s="227" t="s">
        <v>342</v>
      </c>
      <c r="B17" s="228"/>
    </row>
    <row r="18" spans="1:3" x14ac:dyDescent="0.25">
      <c r="A18" s="227" t="s">
        <v>2</v>
      </c>
      <c r="B18" s="228"/>
    </row>
    <row r="19" spans="1:3" x14ac:dyDescent="0.25">
      <c r="A19" s="227" t="s">
        <v>3</v>
      </c>
      <c r="B19" s="228"/>
    </row>
    <row r="20" spans="1:3" x14ac:dyDescent="0.25">
      <c r="A20" s="227" t="s">
        <v>4</v>
      </c>
      <c r="B20" s="228"/>
    </row>
    <row r="21" spans="1:3" ht="15" customHeight="1" x14ac:dyDescent="0.25">
      <c r="A21" s="227" t="s">
        <v>344</v>
      </c>
      <c r="B21" s="231"/>
      <c r="C21" s="232"/>
    </row>
    <row r="22" spans="1:3" ht="15" customHeight="1" x14ac:dyDescent="0.25">
      <c r="A22" s="227" t="s">
        <v>43</v>
      </c>
      <c r="B22" s="228"/>
      <c r="C22" s="229"/>
    </row>
    <row r="23" spans="1:3" x14ac:dyDescent="0.25">
      <c r="A23" s="227" t="s">
        <v>5</v>
      </c>
      <c r="B23" s="228"/>
      <c r="C23" s="229"/>
    </row>
    <row r="24" spans="1:3" ht="15" customHeight="1" x14ac:dyDescent="0.25">
      <c r="A24" s="227" t="s">
        <v>343</v>
      </c>
      <c r="B24" s="231"/>
      <c r="C24" s="229"/>
    </row>
    <row r="25" spans="1:3" ht="15" customHeight="1" x14ac:dyDescent="0.25">
      <c r="A25" s="227" t="s">
        <v>6</v>
      </c>
      <c r="B25" s="228"/>
      <c r="C25" s="229"/>
    </row>
    <row r="26" spans="1:3" x14ac:dyDescent="0.25">
      <c r="A26" s="227" t="s">
        <v>7</v>
      </c>
      <c r="B26" s="228"/>
    </row>
    <row r="27" spans="1:3" x14ac:dyDescent="0.25">
      <c r="A27" s="227" t="s">
        <v>8</v>
      </c>
      <c r="B27" s="228"/>
    </row>
    <row r="28" spans="1:3" x14ac:dyDescent="0.25">
      <c r="A28" s="227" t="s">
        <v>345</v>
      </c>
      <c r="B28" s="228"/>
      <c r="C28" s="232"/>
    </row>
    <row r="29" spans="1:3" x14ac:dyDescent="0.25">
      <c r="A29" s="227" t="s">
        <v>45</v>
      </c>
      <c r="B29" s="228"/>
    </row>
    <row r="30" spans="1:3" x14ac:dyDescent="0.25">
      <c r="B30" s="228"/>
    </row>
    <row r="31" spans="1:3" x14ac:dyDescent="0.25">
      <c r="B31" s="228"/>
    </row>
    <row r="32" spans="1:3" x14ac:dyDescent="0.25">
      <c r="B32" s="228"/>
    </row>
    <row r="33" spans="1:3" x14ac:dyDescent="0.25">
      <c r="A33" s="12"/>
    </row>
    <row r="36" spans="1:3" x14ac:dyDescent="0.25">
      <c r="A36" s="931" t="s">
        <v>331</v>
      </c>
      <c r="B36" s="756"/>
      <c r="C36" s="756"/>
    </row>
  </sheetData>
  <sheetProtection algorithmName="SHA-512" hashValue="L4KRsCW7XCpCZKli2AK2AWSLh49ZBpdul2l19psL7bTzSyt8aM14wiDqBQCrtxDPRsP/4Q/Z9odTBZ3CS7UW+g==" saltValue="VKSXdpboaNKX6RXB5F9PHw==" spinCount="100000" sheet="1" objects="1" scenarios="1"/>
  <mergeCells count="6">
    <mergeCell ref="A36:C36"/>
    <mergeCell ref="A1:C1"/>
    <mergeCell ref="A2:C2"/>
    <mergeCell ref="A3:C3"/>
    <mergeCell ref="A4:C4"/>
    <mergeCell ref="A6:C6"/>
  </mergeCells>
  <pageMargins left="0.25" right="0.25" top="0.75" bottom="0.75" header="0.3" footer="0.3"/>
  <pageSetup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89"/>
  <sheetViews>
    <sheetView topLeftCell="B22" workbookViewId="0">
      <selection activeCell="D29" sqref="D29"/>
    </sheetView>
  </sheetViews>
  <sheetFormatPr defaultRowHeight="15" x14ac:dyDescent="0.25"/>
  <cols>
    <col min="1" max="1" width="8" style="57" hidden="1" customWidth="1"/>
    <col min="2" max="2" width="9.140625" style="57"/>
    <col min="3" max="3" width="28.42578125" style="57" customWidth="1"/>
    <col min="4" max="4" width="11.28515625" style="58" customWidth="1"/>
    <col min="5" max="5" width="12.85546875" style="59" customWidth="1"/>
    <col min="6" max="6" width="13.5703125" style="60" customWidth="1"/>
    <col min="7" max="7" width="16.42578125" customWidth="1"/>
    <col min="8" max="8" width="12.85546875" style="1" customWidth="1"/>
    <col min="9" max="9" width="12" style="61" customWidth="1"/>
  </cols>
  <sheetData>
    <row r="1" spans="1:9" ht="15.75" x14ac:dyDescent="0.25">
      <c r="A1"/>
      <c r="B1"/>
      <c r="C1" s="22" t="s">
        <v>26</v>
      </c>
      <c r="D1" s="23"/>
      <c r="E1" s="24"/>
      <c r="F1" s="25"/>
      <c r="G1" s="26"/>
      <c r="H1" s="27"/>
      <c r="I1" s="28"/>
    </row>
    <row r="2" spans="1:9" ht="5.25" customHeight="1" x14ac:dyDescent="0.25">
      <c r="A2"/>
      <c r="B2"/>
      <c r="C2"/>
      <c r="D2" s="23"/>
      <c r="E2" s="24"/>
      <c r="F2" s="25"/>
      <c r="G2" s="26"/>
      <c r="H2" s="29"/>
      <c r="I2" s="28"/>
    </row>
    <row r="3" spans="1:9" x14ac:dyDescent="0.25">
      <c r="A3"/>
      <c r="B3"/>
      <c r="C3" s="30" t="s">
        <v>46</v>
      </c>
      <c r="D3" s="23"/>
      <c r="E3" s="24"/>
      <c r="F3" s="25"/>
      <c r="G3" s="26"/>
      <c r="H3" s="31"/>
      <c r="I3" s="28"/>
    </row>
    <row r="4" spans="1:9" x14ac:dyDescent="0.25">
      <c r="A4"/>
      <c r="B4"/>
      <c r="C4" s="32" t="s">
        <v>27</v>
      </c>
      <c r="D4" s="23"/>
      <c r="E4" s="24"/>
      <c r="F4" s="25"/>
      <c r="G4" s="26"/>
      <c r="H4" s="33"/>
      <c r="I4" s="28"/>
    </row>
    <row r="5" spans="1:9" x14ac:dyDescent="0.25">
      <c r="A5"/>
      <c r="B5"/>
      <c r="C5" s="34" t="s">
        <v>28</v>
      </c>
      <c r="D5" s="23"/>
      <c r="E5" s="24"/>
      <c r="F5" s="25"/>
      <c r="G5" s="26"/>
      <c r="H5" s="35"/>
      <c r="I5" s="28"/>
    </row>
    <row r="6" spans="1:9" x14ac:dyDescent="0.25">
      <c r="A6"/>
      <c r="B6"/>
      <c r="C6" s="36" t="s">
        <v>29</v>
      </c>
      <c r="D6" s="23"/>
      <c r="E6" s="24"/>
      <c r="F6" s="25"/>
      <c r="G6" s="26"/>
      <c r="H6" s="35"/>
      <c r="I6" s="28"/>
    </row>
    <row r="7" spans="1:9" x14ac:dyDescent="0.25">
      <c r="A7"/>
      <c r="B7"/>
      <c r="C7" s="37" t="s">
        <v>30</v>
      </c>
      <c r="D7" s="23"/>
      <c r="E7" s="24"/>
      <c r="F7" s="25"/>
      <c r="G7" s="26"/>
      <c r="H7" s="35"/>
      <c r="I7" s="28"/>
    </row>
    <row r="8" spans="1:9" ht="7.5" customHeight="1" x14ac:dyDescent="0.25"/>
    <row r="9" spans="1:9" ht="60" x14ac:dyDescent="0.25">
      <c r="A9" s="62" t="s">
        <v>47</v>
      </c>
      <c r="B9" s="38" t="s">
        <v>31</v>
      </c>
      <c r="C9" s="38" t="s">
        <v>32</v>
      </c>
      <c r="D9" s="39" t="s">
        <v>33</v>
      </c>
      <c r="E9" s="40" t="s">
        <v>34</v>
      </c>
      <c r="F9" s="41" t="s">
        <v>35</v>
      </c>
      <c r="G9" s="42" t="s">
        <v>36</v>
      </c>
      <c r="H9" s="43" t="s">
        <v>37</v>
      </c>
      <c r="I9" s="63" t="s">
        <v>38</v>
      </c>
    </row>
    <row r="10" spans="1:9" x14ac:dyDescent="0.25">
      <c r="A10" s="57">
        <v>14</v>
      </c>
      <c r="B10" s="57">
        <v>5</v>
      </c>
      <c r="C10" s="44" t="s">
        <v>48</v>
      </c>
      <c r="D10" s="39">
        <v>3.501818963512525</v>
      </c>
      <c r="E10" s="40">
        <v>0.68609865470852016</v>
      </c>
      <c r="F10" s="41">
        <f t="shared" ref="F10:F73" si="0">IF(E10&lt;0.01,0.25,(IF(E10&lt;0.2,0.5,(IF(E10&lt;0.35,0.6,(IF(E10&lt;0.5,0.7,(IF(E10&lt;0.75,0.8,0.85)))))))))</f>
        <v>0.8</v>
      </c>
      <c r="G10" s="42">
        <f>1-F10</f>
        <v>0.19999999999999996</v>
      </c>
      <c r="H10" s="43">
        <v>1689</v>
      </c>
      <c r="I10" s="63">
        <f>IF(H10&lt;750,30000,IF(H10&gt;1500,60000,H10*40))</f>
        <v>60000</v>
      </c>
    </row>
    <row r="11" spans="1:9" x14ac:dyDescent="0.25">
      <c r="A11" s="57">
        <v>63</v>
      </c>
      <c r="B11" s="57">
        <v>2</v>
      </c>
      <c r="C11" s="44" t="s">
        <v>49</v>
      </c>
      <c r="D11" s="39">
        <v>6.2449554489960253</v>
      </c>
      <c r="E11" s="40">
        <v>0.38622754491017963</v>
      </c>
      <c r="F11" s="41">
        <f t="shared" si="0"/>
        <v>0.7</v>
      </c>
      <c r="G11" s="42">
        <f t="shared" ref="G11:G74" si="1">1-F11</f>
        <v>0.30000000000000004</v>
      </c>
      <c r="H11" s="43">
        <v>424</v>
      </c>
      <c r="I11" s="63">
        <f t="shared" ref="I11:I74" si="2">IF(H11&lt;750,30000,IF(H11&gt;1500,60000,H11*40))</f>
        <v>30000</v>
      </c>
    </row>
    <row r="12" spans="1:9" x14ac:dyDescent="0.25">
      <c r="A12" s="57">
        <v>70</v>
      </c>
      <c r="B12" s="57">
        <v>7</v>
      </c>
      <c r="C12" s="44" t="s">
        <v>50</v>
      </c>
      <c r="D12" s="39">
        <v>10.963033898846335</v>
      </c>
      <c r="E12" s="40">
        <v>0.36762688614540467</v>
      </c>
      <c r="F12" s="41">
        <f t="shared" si="0"/>
        <v>0.7</v>
      </c>
      <c r="G12" s="42">
        <f t="shared" si="1"/>
        <v>0.30000000000000004</v>
      </c>
      <c r="H12" s="43">
        <v>749</v>
      </c>
      <c r="I12" s="63">
        <f t="shared" si="2"/>
        <v>30000</v>
      </c>
    </row>
    <row r="13" spans="1:9" x14ac:dyDescent="0.25">
      <c r="A13" s="57">
        <v>84</v>
      </c>
      <c r="B13" s="57">
        <v>4</v>
      </c>
      <c r="C13" s="44" t="s">
        <v>51</v>
      </c>
      <c r="D13" s="39">
        <v>1.583810286054095</v>
      </c>
      <c r="E13" s="40">
        <v>0.26829268292682928</v>
      </c>
      <c r="F13" s="41">
        <f t="shared" si="0"/>
        <v>0.6</v>
      </c>
      <c r="G13" s="42">
        <f t="shared" si="1"/>
        <v>0.4</v>
      </c>
      <c r="H13" s="43">
        <v>220</v>
      </c>
      <c r="I13" s="63">
        <f t="shared" si="2"/>
        <v>30000</v>
      </c>
    </row>
    <row r="14" spans="1:9" x14ac:dyDescent="0.25">
      <c r="A14" s="57">
        <v>91</v>
      </c>
      <c r="B14" s="57">
        <v>4</v>
      </c>
      <c r="C14" s="44" t="s">
        <v>52</v>
      </c>
      <c r="D14" s="39">
        <v>4.2347591130644364</v>
      </c>
      <c r="E14" s="40">
        <v>0.57259380097879287</v>
      </c>
      <c r="F14" s="41">
        <f t="shared" si="0"/>
        <v>0.8</v>
      </c>
      <c r="G14" s="42">
        <f t="shared" si="1"/>
        <v>0.19999999999999996</v>
      </c>
      <c r="H14" s="43">
        <v>569</v>
      </c>
      <c r="I14" s="63">
        <f t="shared" si="2"/>
        <v>30000</v>
      </c>
    </row>
    <row r="15" spans="1:9" x14ac:dyDescent="0.25">
      <c r="A15" s="57">
        <v>105</v>
      </c>
      <c r="B15" s="57">
        <v>5</v>
      </c>
      <c r="C15" s="44" t="s">
        <v>53</v>
      </c>
      <c r="D15" s="39">
        <v>4.2505271579376522</v>
      </c>
      <c r="E15" s="40">
        <v>0.39393939393939392</v>
      </c>
      <c r="F15" s="41">
        <f t="shared" si="0"/>
        <v>0.7</v>
      </c>
      <c r="G15" s="42">
        <f t="shared" si="1"/>
        <v>0.30000000000000004</v>
      </c>
      <c r="H15" s="43">
        <v>462</v>
      </c>
      <c r="I15" s="63">
        <f t="shared" si="2"/>
        <v>30000</v>
      </c>
    </row>
    <row r="16" spans="1:9" x14ac:dyDescent="0.25">
      <c r="A16" s="57">
        <v>119</v>
      </c>
      <c r="B16" s="57">
        <v>11</v>
      </c>
      <c r="C16" s="44" t="s">
        <v>54</v>
      </c>
      <c r="D16" s="39">
        <v>9.8989608736708075</v>
      </c>
      <c r="E16" s="40">
        <v>0.36607727570399479</v>
      </c>
      <c r="F16" s="41">
        <f t="shared" si="0"/>
        <v>0.7</v>
      </c>
      <c r="G16" s="42">
        <f t="shared" si="1"/>
        <v>0.30000000000000004</v>
      </c>
      <c r="H16" s="43">
        <v>1601</v>
      </c>
      <c r="I16" s="63">
        <f t="shared" si="2"/>
        <v>60000</v>
      </c>
    </row>
    <row r="17" spans="1:9" x14ac:dyDescent="0.25">
      <c r="A17" s="57">
        <v>140</v>
      </c>
      <c r="B17" s="57">
        <v>9</v>
      </c>
      <c r="C17" s="44" t="s">
        <v>55</v>
      </c>
      <c r="D17" s="39">
        <v>4.4785475509844321</v>
      </c>
      <c r="E17" s="40">
        <v>0.50021340162185235</v>
      </c>
      <c r="F17" s="41">
        <f t="shared" si="0"/>
        <v>0.8</v>
      </c>
      <c r="G17" s="42">
        <f t="shared" si="1"/>
        <v>0.19999999999999996</v>
      </c>
      <c r="H17" s="43">
        <v>2427</v>
      </c>
      <c r="I17" s="63">
        <f t="shared" si="2"/>
        <v>60000</v>
      </c>
    </row>
    <row r="18" spans="1:9" x14ac:dyDescent="0.25">
      <c r="A18" s="57">
        <v>154</v>
      </c>
      <c r="B18" s="57">
        <v>4</v>
      </c>
      <c r="C18" s="44" t="s">
        <v>56</v>
      </c>
      <c r="D18" s="39">
        <v>6.1900571509583031</v>
      </c>
      <c r="E18" s="40">
        <v>0.63857374392220423</v>
      </c>
      <c r="F18" s="41">
        <f t="shared" si="0"/>
        <v>0.8</v>
      </c>
      <c r="G18" s="42">
        <f t="shared" si="1"/>
        <v>0.19999999999999996</v>
      </c>
      <c r="H18" s="43">
        <v>1249</v>
      </c>
      <c r="I18" s="63">
        <f t="shared" si="2"/>
        <v>49960</v>
      </c>
    </row>
    <row r="19" spans="1:9" x14ac:dyDescent="0.25">
      <c r="A19" s="57">
        <v>161</v>
      </c>
      <c r="B19" s="57">
        <v>3</v>
      </c>
      <c r="C19" s="44" t="s">
        <v>57</v>
      </c>
      <c r="D19" s="39">
        <v>3.7388823901961206</v>
      </c>
      <c r="E19" s="40">
        <v>0.28807947019867547</v>
      </c>
      <c r="F19" s="41">
        <f t="shared" si="0"/>
        <v>0.6</v>
      </c>
      <c r="G19" s="42">
        <f t="shared" si="1"/>
        <v>0.4</v>
      </c>
      <c r="H19" s="43">
        <v>311</v>
      </c>
      <c r="I19" s="63">
        <f t="shared" si="2"/>
        <v>30000</v>
      </c>
    </row>
    <row r="20" spans="1:9" x14ac:dyDescent="0.25">
      <c r="A20" s="57">
        <v>170</v>
      </c>
      <c r="B20" s="57">
        <v>12</v>
      </c>
      <c r="C20" s="44" t="s">
        <v>58</v>
      </c>
      <c r="D20" s="39">
        <v>5.1905963813047116</v>
      </c>
      <c r="E20" s="40">
        <v>0.5776580107790299</v>
      </c>
      <c r="F20" s="41">
        <f t="shared" si="0"/>
        <v>0.8</v>
      </c>
      <c r="G20" s="42">
        <f t="shared" si="1"/>
        <v>0.19999999999999996</v>
      </c>
      <c r="H20" s="43">
        <v>2123</v>
      </c>
      <c r="I20" s="63">
        <f t="shared" si="2"/>
        <v>60000</v>
      </c>
    </row>
    <row r="21" spans="1:9" x14ac:dyDescent="0.25">
      <c r="A21" s="57">
        <v>196</v>
      </c>
      <c r="B21" s="57">
        <v>9</v>
      </c>
      <c r="C21" s="44" t="s">
        <v>59</v>
      </c>
      <c r="D21" s="39">
        <v>3.4411587981998339</v>
      </c>
      <c r="E21" s="40">
        <v>0.32552693208430911</v>
      </c>
      <c r="F21" s="41">
        <f t="shared" si="0"/>
        <v>0.6</v>
      </c>
      <c r="G21" s="42">
        <f t="shared" si="1"/>
        <v>0.4</v>
      </c>
      <c r="H21" s="43">
        <v>440</v>
      </c>
      <c r="I21" s="63">
        <f t="shared" si="2"/>
        <v>30000</v>
      </c>
    </row>
    <row r="22" spans="1:9" x14ac:dyDescent="0.25">
      <c r="A22" s="57">
        <v>203</v>
      </c>
      <c r="B22" s="57">
        <v>5</v>
      </c>
      <c r="C22" s="44" t="s">
        <v>60</v>
      </c>
      <c r="D22" s="39">
        <v>5.4700444733003684</v>
      </c>
      <c r="E22" s="40">
        <v>0.2733812949640288</v>
      </c>
      <c r="F22" s="41">
        <f t="shared" si="0"/>
        <v>0.6</v>
      </c>
      <c r="G22" s="42">
        <f t="shared" si="1"/>
        <v>0.4</v>
      </c>
      <c r="H22" s="43">
        <v>822</v>
      </c>
      <c r="I22" s="63">
        <f t="shared" si="2"/>
        <v>32880</v>
      </c>
    </row>
    <row r="23" spans="1:9" x14ac:dyDescent="0.25">
      <c r="A23" s="57">
        <v>217</v>
      </c>
      <c r="B23" s="57">
        <v>10</v>
      </c>
      <c r="C23" s="44" t="s">
        <v>61</v>
      </c>
      <c r="D23" s="39">
        <v>3.8263401598775793</v>
      </c>
      <c r="E23" s="40">
        <v>0.44992050874403816</v>
      </c>
      <c r="F23" s="41">
        <f t="shared" si="0"/>
        <v>0.7</v>
      </c>
      <c r="G23" s="42">
        <f t="shared" si="1"/>
        <v>0.30000000000000004</v>
      </c>
      <c r="H23" s="43">
        <v>618</v>
      </c>
      <c r="I23" s="63">
        <f t="shared" si="2"/>
        <v>30000</v>
      </c>
    </row>
    <row r="24" spans="1:9" x14ac:dyDescent="0.25">
      <c r="A24" s="57">
        <v>231</v>
      </c>
      <c r="B24" s="57">
        <v>11</v>
      </c>
      <c r="C24" s="44" t="s">
        <v>62</v>
      </c>
      <c r="D24" s="39">
        <v>14.294393133955943</v>
      </c>
      <c r="E24" s="40">
        <v>0.19506462984723855</v>
      </c>
      <c r="F24" s="41">
        <f t="shared" si="0"/>
        <v>0.5</v>
      </c>
      <c r="G24" s="42">
        <f t="shared" si="1"/>
        <v>0.5</v>
      </c>
      <c r="H24" s="43">
        <v>1663</v>
      </c>
      <c r="I24" s="63">
        <f t="shared" si="2"/>
        <v>60000</v>
      </c>
    </row>
    <row r="25" spans="1:9" x14ac:dyDescent="0.25">
      <c r="A25" s="57">
        <v>245</v>
      </c>
      <c r="B25" s="57">
        <v>4</v>
      </c>
      <c r="C25" s="44" t="s">
        <v>63</v>
      </c>
      <c r="D25" s="39">
        <v>6.6074404846481185</v>
      </c>
      <c r="E25" s="40">
        <v>0.30272108843537415</v>
      </c>
      <c r="F25" s="41">
        <f t="shared" si="0"/>
        <v>0.6</v>
      </c>
      <c r="G25" s="42">
        <f t="shared" si="1"/>
        <v>0.4</v>
      </c>
      <c r="H25" s="43">
        <v>608</v>
      </c>
      <c r="I25" s="63">
        <f t="shared" si="2"/>
        <v>30000</v>
      </c>
    </row>
    <row r="26" spans="1:9" x14ac:dyDescent="0.25">
      <c r="A26" s="57">
        <v>287</v>
      </c>
      <c r="B26" s="57">
        <v>3</v>
      </c>
      <c r="C26" s="44" t="s">
        <v>64</v>
      </c>
      <c r="D26" s="39">
        <v>6.5405401775864309</v>
      </c>
      <c r="E26" s="40">
        <v>0.11607142857142858</v>
      </c>
      <c r="F26" s="41">
        <f t="shared" si="0"/>
        <v>0.5</v>
      </c>
      <c r="G26" s="42">
        <f t="shared" si="1"/>
        <v>0.5</v>
      </c>
      <c r="H26" s="43">
        <v>442</v>
      </c>
      <c r="I26" s="63">
        <f t="shared" si="2"/>
        <v>30000</v>
      </c>
    </row>
    <row r="27" spans="1:9" x14ac:dyDescent="0.25">
      <c r="A27" s="57">
        <v>308</v>
      </c>
      <c r="B27" s="57">
        <v>11</v>
      </c>
      <c r="C27" s="44" t="s">
        <v>65</v>
      </c>
      <c r="D27" s="39">
        <v>7.9538501074917951</v>
      </c>
      <c r="E27" s="40">
        <v>0.53516819571865448</v>
      </c>
      <c r="F27" s="41">
        <f t="shared" si="0"/>
        <v>0.8</v>
      </c>
      <c r="G27" s="42">
        <f t="shared" si="1"/>
        <v>0.19999999999999996</v>
      </c>
      <c r="H27" s="43">
        <v>1437</v>
      </c>
      <c r="I27" s="63">
        <f t="shared" si="2"/>
        <v>57480</v>
      </c>
    </row>
    <row r="28" spans="1:9" x14ac:dyDescent="0.25">
      <c r="A28" s="57">
        <v>315</v>
      </c>
      <c r="B28" s="57">
        <v>12</v>
      </c>
      <c r="C28" s="44" t="s">
        <v>66</v>
      </c>
      <c r="D28" s="39">
        <v>2.5656506166158097</v>
      </c>
      <c r="E28" s="40">
        <v>0.69672131147540983</v>
      </c>
      <c r="F28" s="41">
        <f t="shared" si="0"/>
        <v>0.8</v>
      </c>
      <c r="G28" s="42">
        <f t="shared" si="1"/>
        <v>0.19999999999999996</v>
      </c>
      <c r="H28" s="43">
        <v>403</v>
      </c>
      <c r="I28" s="63">
        <f t="shared" si="2"/>
        <v>30000</v>
      </c>
    </row>
    <row r="29" spans="1:9" x14ac:dyDescent="0.25">
      <c r="A29" s="57">
        <v>4263</v>
      </c>
      <c r="B29" s="57">
        <v>8</v>
      </c>
      <c r="C29" s="44" t="s">
        <v>67</v>
      </c>
      <c r="D29" s="39">
        <v>1.1944931350723322</v>
      </c>
      <c r="E29" s="40">
        <v>0.59302325581395354</v>
      </c>
      <c r="F29" s="41">
        <f t="shared" si="0"/>
        <v>0.8</v>
      </c>
      <c r="G29" s="42">
        <f t="shared" si="1"/>
        <v>0.19999999999999996</v>
      </c>
      <c r="H29" s="43">
        <v>265</v>
      </c>
      <c r="I29" s="63">
        <f t="shared" si="2"/>
        <v>30000</v>
      </c>
    </row>
    <row r="30" spans="1:9" x14ac:dyDescent="0.25">
      <c r="A30" s="57">
        <v>350</v>
      </c>
      <c r="B30" s="57">
        <v>2</v>
      </c>
      <c r="C30" s="44" t="s">
        <v>68</v>
      </c>
      <c r="D30" s="39">
        <v>13.639460276700161</v>
      </c>
      <c r="E30" s="40">
        <v>0.1982475355969332</v>
      </c>
      <c r="F30" s="41">
        <f t="shared" si="0"/>
        <v>0.5</v>
      </c>
      <c r="G30" s="42">
        <f t="shared" si="1"/>
        <v>0.5</v>
      </c>
      <c r="H30" s="43">
        <v>987</v>
      </c>
      <c r="I30" s="63">
        <f t="shared" si="2"/>
        <v>39480</v>
      </c>
    </row>
    <row r="31" spans="1:9" x14ac:dyDescent="0.25">
      <c r="A31" s="57">
        <v>364</v>
      </c>
      <c r="B31" s="57">
        <v>3</v>
      </c>
      <c r="C31" s="44" t="s">
        <v>69</v>
      </c>
      <c r="D31" s="39">
        <v>3.5834220599109874</v>
      </c>
      <c r="E31" s="40">
        <v>0.34243176178660051</v>
      </c>
      <c r="F31" s="41">
        <f t="shared" si="0"/>
        <v>0.6</v>
      </c>
      <c r="G31" s="42">
        <f t="shared" si="1"/>
        <v>0.4</v>
      </c>
      <c r="H31" s="43">
        <v>365</v>
      </c>
      <c r="I31" s="63">
        <f t="shared" si="2"/>
        <v>30000</v>
      </c>
    </row>
    <row r="32" spans="1:9" x14ac:dyDescent="0.25">
      <c r="A32" s="57">
        <v>427</v>
      </c>
      <c r="B32" s="57">
        <v>3</v>
      </c>
      <c r="C32" s="44" t="s">
        <v>70</v>
      </c>
      <c r="D32" s="39">
        <v>7.4596916496180823</v>
      </c>
      <c r="E32" s="40">
        <v>0.27659574468085107</v>
      </c>
      <c r="F32" s="41">
        <f t="shared" si="0"/>
        <v>0.6</v>
      </c>
      <c r="G32" s="42">
        <f t="shared" si="1"/>
        <v>0.4</v>
      </c>
      <c r="H32" s="43">
        <v>241</v>
      </c>
      <c r="I32" s="63">
        <f t="shared" si="2"/>
        <v>30000</v>
      </c>
    </row>
    <row r="33" spans="1:9" x14ac:dyDescent="0.25">
      <c r="A33" s="57">
        <v>434</v>
      </c>
      <c r="B33" s="57">
        <v>6</v>
      </c>
      <c r="C33" s="44" t="s">
        <v>71</v>
      </c>
      <c r="D33" s="39">
        <v>7.8590853191663976</v>
      </c>
      <c r="E33" s="40">
        <v>0.474524248004911</v>
      </c>
      <c r="F33" s="41">
        <f t="shared" si="0"/>
        <v>0.7</v>
      </c>
      <c r="G33" s="42">
        <f t="shared" si="1"/>
        <v>0.30000000000000004</v>
      </c>
      <c r="H33" s="43">
        <v>1625</v>
      </c>
      <c r="I33" s="63">
        <f t="shared" si="2"/>
        <v>60000</v>
      </c>
    </row>
    <row r="34" spans="1:9" x14ac:dyDescent="0.25">
      <c r="A34" s="57">
        <v>6013</v>
      </c>
      <c r="B34" s="57">
        <v>2</v>
      </c>
      <c r="C34" s="44" t="s">
        <v>72</v>
      </c>
      <c r="D34" s="39">
        <v>6.5353541331121265</v>
      </c>
      <c r="E34" s="40">
        <v>0.39361702127659576</v>
      </c>
      <c r="F34" s="41">
        <f t="shared" si="0"/>
        <v>0.7</v>
      </c>
      <c r="G34" s="42">
        <f t="shared" si="1"/>
        <v>0.30000000000000004</v>
      </c>
      <c r="H34" s="43">
        <v>495</v>
      </c>
      <c r="I34" s="63">
        <f t="shared" si="2"/>
        <v>30000</v>
      </c>
    </row>
    <row r="35" spans="1:9" x14ac:dyDescent="0.25">
      <c r="A35" s="57">
        <v>441</v>
      </c>
      <c r="B35" s="57">
        <v>11</v>
      </c>
      <c r="C35" s="44" t="s">
        <v>73</v>
      </c>
      <c r="D35" s="39">
        <v>1.1653315193617932</v>
      </c>
      <c r="E35" s="40">
        <v>0.5415282392026578</v>
      </c>
      <c r="F35" s="41">
        <f t="shared" si="0"/>
        <v>0.8</v>
      </c>
      <c r="G35" s="42">
        <f t="shared" si="1"/>
        <v>0.19999999999999996</v>
      </c>
      <c r="H35" s="43">
        <v>227</v>
      </c>
      <c r="I35" s="63">
        <f t="shared" si="2"/>
        <v>30000</v>
      </c>
    </row>
    <row r="36" spans="1:9" x14ac:dyDescent="0.25">
      <c r="A36" s="57">
        <v>2240</v>
      </c>
      <c r="B36" s="57">
        <v>3</v>
      </c>
      <c r="C36" s="44" t="s">
        <v>74</v>
      </c>
      <c r="D36" s="39">
        <v>2.9045137353461317</v>
      </c>
      <c r="E36" s="40">
        <v>0.36118598382749328</v>
      </c>
      <c r="F36" s="41">
        <f t="shared" si="0"/>
        <v>0.7</v>
      </c>
      <c r="G36" s="42">
        <f t="shared" si="1"/>
        <v>0.30000000000000004</v>
      </c>
      <c r="H36" s="43">
        <v>390</v>
      </c>
      <c r="I36" s="63">
        <f t="shared" si="2"/>
        <v>30000</v>
      </c>
    </row>
    <row r="37" spans="1:9" x14ac:dyDescent="0.25">
      <c r="A37" s="57">
        <v>476</v>
      </c>
      <c r="B37" s="57">
        <v>4</v>
      </c>
      <c r="C37" s="44" t="s">
        <v>75</v>
      </c>
      <c r="D37" s="39">
        <v>3.8033571714777756</v>
      </c>
      <c r="E37" s="40">
        <v>0.44765760555234241</v>
      </c>
      <c r="F37" s="41">
        <f t="shared" si="0"/>
        <v>0.7</v>
      </c>
      <c r="G37" s="42">
        <f t="shared" si="1"/>
        <v>0.30000000000000004</v>
      </c>
      <c r="H37" s="43">
        <v>1758</v>
      </c>
      <c r="I37" s="63">
        <f t="shared" si="2"/>
        <v>60000</v>
      </c>
    </row>
    <row r="38" spans="1:9" x14ac:dyDescent="0.25">
      <c r="A38" s="57">
        <v>485</v>
      </c>
      <c r="B38" s="57">
        <v>4</v>
      </c>
      <c r="C38" s="44" t="s">
        <v>76</v>
      </c>
      <c r="D38" s="39">
        <v>3.4694395708900312</v>
      </c>
      <c r="E38" s="40">
        <v>0.39012738853503187</v>
      </c>
      <c r="F38" s="41">
        <f t="shared" si="0"/>
        <v>0.7</v>
      </c>
      <c r="G38" s="42">
        <f t="shared" si="1"/>
        <v>0.30000000000000004</v>
      </c>
      <c r="H38" s="43">
        <v>618</v>
      </c>
      <c r="I38" s="63">
        <f t="shared" si="2"/>
        <v>30000</v>
      </c>
    </row>
    <row r="39" spans="1:9" x14ac:dyDescent="0.25">
      <c r="A39" s="57">
        <v>497</v>
      </c>
      <c r="B39" s="57">
        <v>10</v>
      </c>
      <c r="C39" s="44" t="s">
        <v>77</v>
      </c>
      <c r="D39" s="39">
        <v>7.6064178979089769</v>
      </c>
      <c r="E39" s="40">
        <v>0.31163547599674535</v>
      </c>
      <c r="F39" s="41">
        <f t="shared" si="0"/>
        <v>0.6</v>
      </c>
      <c r="G39" s="42">
        <f t="shared" si="1"/>
        <v>0.4</v>
      </c>
      <c r="H39" s="43">
        <v>1268</v>
      </c>
      <c r="I39" s="63">
        <f t="shared" si="2"/>
        <v>50720</v>
      </c>
    </row>
    <row r="40" spans="1:9" x14ac:dyDescent="0.25">
      <c r="A40" s="57">
        <v>602</v>
      </c>
      <c r="B40" s="57">
        <v>8</v>
      </c>
      <c r="C40" s="44" t="s">
        <v>78</v>
      </c>
      <c r="D40" s="39">
        <v>5.5572619621169377</v>
      </c>
      <c r="E40" s="40">
        <v>0.32282471626733922</v>
      </c>
      <c r="F40" s="41">
        <f t="shared" si="0"/>
        <v>0.6</v>
      </c>
      <c r="G40" s="42">
        <f t="shared" si="1"/>
        <v>0.4</v>
      </c>
      <c r="H40" s="43">
        <v>845</v>
      </c>
      <c r="I40" s="63">
        <f t="shared" si="2"/>
        <v>33800</v>
      </c>
    </row>
    <row r="41" spans="1:9" x14ac:dyDescent="0.25">
      <c r="A41" s="57">
        <v>609</v>
      </c>
      <c r="B41" s="57">
        <v>3</v>
      </c>
      <c r="C41" s="44" t="s">
        <v>79</v>
      </c>
      <c r="D41" s="39">
        <v>4.7971716782992271</v>
      </c>
      <c r="E41" s="40">
        <v>0.50124069478908184</v>
      </c>
      <c r="F41" s="41">
        <f t="shared" si="0"/>
        <v>0.8</v>
      </c>
      <c r="G41" s="42">
        <f t="shared" si="1"/>
        <v>0.19999999999999996</v>
      </c>
      <c r="H41" s="43">
        <v>842</v>
      </c>
      <c r="I41" s="63">
        <f t="shared" si="2"/>
        <v>33680</v>
      </c>
    </row>
    <row r="42" spans="1:9" x14ac:dyDescent="0.25">
      <c r="A42" s="57">
        <v>623</v>
      </c>
      <c r="B42" s="57">
        <v>8</v>
      </c>
      <c r="C42" s="44" t="s">
        <v>80</v>
      </c>
      <c r="D42" s="39">
        <v>3.1560427583377981</v>
      </c>
      <c r="E42" s="40">
        <v>0.48961424332344211</v>
      </c>
      <c r="F42" s="41">
        <f t="shared" si="0"/>
        <v>0.7</v>
      </c>
      <c r="G42" s="42">
        <f t="shared" si="1"/>
        <v>0.30000000000000004</v>
      </c>
      <c r="H42" s="43">
        <v>418</v>
      </c>
      <c r="I42" s="63">
        <f t="shared" si="2"/>
        <v>30000</v>
      </c>
    </row>
    <row r="43" spans="1:9" x14ac:dyDescent="0.25">
      <c r="A43" s="57">
        <v>637</v>
      </c>
      <c r="B43" s="57">
        <v>11</v>
      </c>
      <c r="C43" s="44" t="s">
        <v>81</v>
      </c>
      <c r="D43" s="39">
        <v>4.6478308087963907</v>
      </c>
      <c r="E43" s="40">
        <v>0.40416666666666667</v>
      </c>
      <c r="F43" s="41">
        <f t="shared" si="0"/>
        <v>0.7</v>
      </c>
      <c r="G43" s="42">
        <f t="shared" si="1"/>
        <v>0.30000000000000004</v>
      </c>
      <c r="H43" s="43">
        <v>742</v>
      </c>
      <c r="I43" s="63">
        <f t="shared" si="2"/>
        <v>30000</v>
      </c>
    </row>
    <row r="44" spans="1:9" x14ac:dyDescent="0.25">
      <c r="A44" s="57">
        <v>657</v>
      </c>
      <c r="B44" s="57">
        <v>2</v>
      </c>
      <c r="C44" s="44" t="s">
        <v>82</v>
      </c>
      <c r="D44" s="39">
        <v>2.8486646884272995</v>
      </c>
      <c r="E44" s="40">
        <v>0.12432432432432433</v>
      </c>
      <c r="F44" s="41">
        <f t="shared" si="0"/>
        <v>0.5</v>
      </c>
      <c r="G44" s="42">
        <f t="shared" si="1"/>
        <v>0.5</v>
      </c>
      <c r="H44" s="43">
        <v>96</v>
      </c>
      <c r="I44" s="63">
        <f t="shared" si="2"/>
        <v>30000</v>
      </c>
    </row>
    <row r="45" spans="1:9" x14ac:dyDescent="0.25">
      <c r="A45" s="57">
        <v>658</v>
      </c>
      <c r="B45" s="57">
        <v>7</v>
      </c>
      <c r="C45" s="44" t="s">
        <v>83</v>
      </c>
      <c r="D45" s="39">
        <v>14.447868317493063</v>
      </c>
      <c r="E45" s="40">
        <v>0.26597938144329897</v>
      </c>
      <c r="F45" s="41">
        <f t="shared" si="0"/>
        <v>0.6</v>
      </c>
      <c r="G45" s="42">
        <f t="shared" si="1"/>
        <v>0.4</v>
      </c>
      <c r="H45" s="43">
        <v>908</v>
      </c>
      <c r="I45" s="63">
        <f t="shared" si="2"/>
        <v>36320</v>
      </c>
    </row>
    <row r="46" spans="1:9" x14ac:dyDescent="0.25">
      <c r="A46" s="57">
        <v>700</v>
      </c>
      <c r="B46" s="57">
        <v>2</v>
      </c>
      <c r="C46" s="44" t="s">
        <v>84</v>
      </c>
      <c r="D46" s="39">
        <v>10.42679941238652</v>
      </c>
      <c r="E46" s="40">
        <v>0.37224880382775122</v>
      </c>
      <c r="F46" s="41">
        <f t="shared" si="0"/>
        <v>0.7</v>
      </c>
      <c r="G46" s="42">
        <f t="shared" si="1"/>
        <v>0.30000000000000004</v>
      </c>
      <c r="H46" s="43">
        <v>1056</v>
      </c>
      <c r="I46" s="63">
        <f t="shared" si="2"/>
        <v>42240</v>
      </c>
    </row>
    <row r="47" spans="1:9" x14ac:dyDescent="0.25">
      <c r="A47" s="57">
        <v>735</v>
      </c>
      <c r="B47" s="57">
        <v>10</v>
      </c>
      <c r="C47" s="44" t="s">
        <v>85</v>
      </c>
      <c r="D47" s="39">
        <v>1.8456010438274508</v>
      </c>
      <c r="E47" s="40">
        <v>0.79468599033816423</v>
      </c>
      <c r="F47" s="41">
        <f t="shared" si="0"/>
        <v>0.85</v>
      </c>
      <c r="G47" s="42">
        <f t="shared" si="1"/>
        <v>0.15000000000000002</v>
      </c>
      <c r="H47" s="43">
        <v>500</v>
      </c>
      <c r="I47" s="63">
        <f t="shared" si="2"/>
        <v>30000</v>
      </c>
    </row>
    <row r="48" spans="1:9" x14ac:dyDescent="0.25">
      <c r="A48" s="57">
        <v>840</v>
      </c>
      <c r="B48" s="57">
        <v>12</v>
      </c>
      <c r="C48" s="44" t="s">
        <v>86</v>
      </c>
      <c r="D48" s="39">
        <v>0.84769846783628233</v>
      </c>
      <c r="E48" s="40">
        <v>0.56830601092896171</v>
      </c>
      <c r="F48" s="41">
        <f t="shared" si="0"/>
        <v>0.8</v>
      </c>
      <c r="G48" s="42">
        <f t="shared" si="1"/>
        <v>0.19999999999999996</v>
      </c>
      <c r="H48" s="43">
        <v>196</v>
      </c>
      <c r="I48" s="63">
        <f t="shared" si="2"/>
        <v>30000</v>
      </c>
    </row>
    <row r="49" spans="1:9" x14ac:dyDescent="0.25">
      <c r="A49" s="57">
        <v>870</v>
      </c>
      <c r="B49" s="57">
        <v>10</v>
      </c>
      <c r="C49" s="44" t="s">
        <v>87</v>
      </c>
      <c r="D49" s="39">
        <v>5.606503876735399</v>
      </c>
      <c r="E49" s="40">
        <v>0.40661938534278957</v>
      </c>
      <c r="F49" s="41">
        <f t="shared" si="0"/>
        <v>0.7</v>
      </c>
      <c r="G49" s="42">
        <f t="shared" si="1"/>
        <v>0.30000000000000004</v>
      </c>
      <c r="H49" s="43">
        <v>851</v>
      </c>
      <c r="I49" s="63">
        <f t="shared" si="2"/>
        <v>34040</v>
      </c>
    </row>
    <row r="50" spans="1:9" x14ac:dyDescent="0.25">
      <c r="A50" s="57">
        <v>882</v>
      </c>
      <c r="B50" s="57">
        <v>5</v>
      </c>
      <c r="C50" s="44" t="s">
        <v>88</v>
      </c>
      <c r="D50" s="39">
        <v>4.6377269432818142</v>
      </c>
      <c r="E50" s="40">
        <v>0.44559585492227977</v>
      </c>
      <c r="F50" s="41">
        <f t="shared" si="0"/>
        <v>0.7</v>
      </c>
      <c r="G50" s="42">
        <f t="shared" si="1"/>
        <v>0.30000000000000004</v>
      </c>
      <c r="H50" s="43">
        <v>386</v>
      </c>
      <c r="I50" s="63">
        <f t="shared" si="2"/>
        <v>30000</v>
      </c>
    </row>
    <row r="51" spans="1:9" x14ac:dyDescent="0.25">
      <c r="A51" s="57">
        <v>896</v>
      </c>
      <c r="B51" s="57">
        <v>2</v>
      </c>
      <c r="C51" s="44" t="s">
        <v>89</v>
      </c>
      <c r="D51" s="39">
        <v>13.235891533227026</v>
      </c>
      <c r="E51" s="40">
        <v>0.18192090395480226</v>
      </c>
      <c r="F51" s="41">
        <f t="shared" si="0"/>
        <v>0.5</v>
      </c>
      <c r="G51" s="42">
        <f t="shared" si="1"/>
        <v>0.5</v>
      </c>
      <c r="H51" s="43">
        <v>864</v>
      </c>
      <c r="I51" s="63">
        <f t="shared" si="2"/>
        <v>34560</v>
      </c>
    </row>
    <row r="52" spans="1:9" x14ac:dyDescent="0.25">
      <c r="A52" s="57">
        <v>903</v>
      </c>
      <c r="B52" s="57">
        <v>11</v>
      </c>
      <c r="C52" s="44" t="s">
        <v>90</v>
      </c>
      <c r="D52" s="39">
        <v>13.200820686811774</v>
      </c>
      <c r="E52" s="40">
        <v>0.31830726770929163</v>
      </c>
      <c r="F52" s="41">
        <f t="shared" si="0"/>
        <v>0.6</v>
      </c>
      <c r="G52" s="42">
        <f t="shared" si="1"/>
        <v>0.4</v>
      </c>
      <c r="H52" s="43">
        <v>909</v>
      </c>
      <c r="I52" s="63">
        <f t="shared" si="2"/>
        <v>36360</v>
      </c>
    </row>
    <row r="53" spans="1:9" x14ac:dyDescent="0.25">
      <c r="A53" s="57">
        <v>910</v>
      </c>
      <c r="B53" s="57">
        <v>6</v>
      </c>
      <c r="C53" s="44" t="s">
        <v>91</v>
      </c>
      <c r="D53" s="39">
        <v>7.5725746268455438</v>
      </c>
      <c r="E53" s="40">
        <v>0.2291350531107739</v>
      </c>
      <c r="F53" s="41">
        <f t="shared" si="0"/>
        <v>0.6</v>
      </c>
      <c r="G53" s="42">
        <f t="shared" si="1"/>
        <v>0.4</v>
      </c>
      <c r="H53" s="43">
        <v>1352</v>
      </c>
      <c r="I53" s="63">
        <f t="shared" si="2"/>
        <v>54080</v>
      </c>
    </row>
    <row r="54" spans="1:9" x14ac:dyDescent="0.25">
      <c r="A54" s="57">
        <v>980</v>
      </c>
      <c r="B54" s="57">
        <v>4</v>
      </c>
      <c r="C54" s="44" t="s">
        <v>92</v>
      </c>
      <c r="D54" s="39">
        <v>5.1013762338403135</v>
      </c>
      <c r="E54" s="40">
        <v>0.38087520259319285</v>
      </c>
      <c r="F54" s="41">
        <f t="shared" si="0"/>
        <v>0.7</v>
      </c>
      <c r="G54" s="42">
        <f t="shared" si="1"/>
        <v>0.30000000000000004</v>
      </c>
      <c r="H54" s="43">
        <v>602</v>
      </c>
      <c r="I54" s="63">
        <f t="shared" si="2"/>
        <v>30000</v>
      </c>
    </row>
    <row r="55" spans="1:9" x14ac:dyDescent="0.25">
      <c r="A55" s="57">
        <v>994</v>
      </c>
      <c r="B55" s="57">
        <v>3</v>
      </c>
      <c r="C55" s="44" t="s">
        <v>93</v>
      </c>
      <c r="D55" s="39">
        <v>2.1308701791820739</v>
      </c>
      <c r="E55" s="40">
        <v>0.48648648648648651</v>
      </c>
      <c r="F55" s="41">
        <f t="shared" si="0"/>
        <v>0.7</v>
      </c>
      <c r="G55" s="42">
        <f t="shared" si="1"/>
        <v>0.30000000000000004</v>
      </c>
      <c r="H55" s="43">
        <v>213</v>
      </c>
      <c r="I55" s="63">
        <f t="shared" si="2"/>
        <v>30000</v>
      </c>
    </row>
    <row r="56" spans="1:9" x14ac:dyDescent="0.25">
      <c r="A56" s="57">
        <v>5054</v>
      </c>
      <c r="B56" s="57">
        <v>2</v>
      </c>
      <c r="C56" s="44" t="s">
        <v>94</v>
      </c>
      <c r="D56" s="39">
        <v>8.4355390758699365</v>
      </c>
      <c r="E56" s="40">
        <v>0.17314487632508835</v>
      </c>
      <c r="F56" s="41">
        <f t="shared" si="0"/>
        <v>0.5</v>
      </c>
      <c r="G56" s="42">
        <f t="shared" si="1"/>
        <v>0.5</v>
      </c>
      <c r="H56" s="43">
        <v>1183</v>
      </c>
      <c r="I56" s="63">
        <f t="shared" si="2"/>
        <v>47320</v>
      </c>
    </row>
    <row r="57" spans="1:9" x14ac:dyDescent="0.25">
      <c r="A57" s="57">
        <v>1071</v>
      </c>
      <c r="B57" s="57">
        <v>12</v>
      </c>
      <c r="C57" s="44" t="s">
        <v>95</v>
      </c>
      <c r="D57" s="39">
        <v>0.94782890473104342</v>
      </c>
      <c r="E57" s="40">
        <v>0.5128571428571429</v>
      </c>
      <c r="F57" s="41">
        <f t="shared" si="0"/>
        <v>0.8</v>
      </c>
      <c r="G57" s="42">
        <f t="shared" si="1"/>
        <v>0.19999999999999996</v>
      </c>
      <c r="H57" s="43">
        <v>702</v>
      </c>
      <c r="I57" s="63">
        <f t="shared" si="2"/>
        <v>30000</v>
      </c>
    </row>
    <row r="58" spans="1:9" x14ac:dyDescent="0.25">
      <c r="A58" s="57">
        <v>1080</v>
      </c>
      <c r="B58" s="57">
        <v>11</v>
      </c>
      <c r="C58" s="44" t="s">
        <v>96</v>
      </c>
      <c r="D58" s="39">
        <v>3.7290424731908507</v>
      </c>
      <c r="E58" s="40">
        <v>0.37562940584088622</v>
      </c>
      <c r="F58" s="41">
        <f t="shared" si="0"/>
        <v>0.7</v>
      </c>
      <c r="G58" s="42">
        <f t="shared" si="1"/>
        <v>0.30000000000000004</v>
      </c>
      <c r="H58" s="43">
        <v>1068</v>
      </c>
      <c r="I58" s="63">
        <f t="shared" si="2"/>
        <v>42720</v>
      </c>
    </row>
    <row r="59" spans="1:9" x14ac:dyDescent="0.25">
      <c r="A59" s="57">
        <v>1085</v>
      </c>
      <c r="B59" s="57">
        <v>7</v>
      </c>
      <c r="C59" s="44" t="s">
        <v>97</v>
      </c>
      <c r="D59" s="39">
        <v>9.4748118884755659</v>
      </c>
      <c r="E59" s="40">
        <v>0.27959697732997479</v>
      </c>
      <c r="F59" s="41">
        <f t="shared" si="0"/>
        <v>0.6</v>
      </c>
      <c r="G59" s="42">
        <f t="shared" si="1"/>
        <v>0.4</v>
      </c>
      <c r="H59" s="43">
        <v>1129</v>
      </c>
      <c r="I59" s="63">
        <f t="shared" si="2"/>
        <v>45160</v>
      </c>
    </row>
    <row r="60" spans="1:9" x14ac:dyDescent="0.25">
      <c r="A60" s="57">
        <v>1120</v>
      </c>
      <c r="B60" s="57">
        <v>11</v>
      </c>
      <c r="C60" s="44" t="s">
        <v>98</v>
      </c>
      <c r="D60" s="39">
        <v>5.8842903542845937</v>
      </c>
      <c r="E60" s="40">
        <v>0.48493150684931507</v>
      </c>
      <c r="F60" s="41">
        <f t="shared" si="0"/>
        <v>0.7</v>
      </c>
      <c r="G60" s="42">
        <f t="shared" si="1"/>
        <v>0.30000000000000004</v>
      </c>
      <c r="H60" s="43">
        <v>338</v>
      </c>
      <c r="I60" s="63">
        <f t="shared" si="2"/>
        <v>30000</v>
      </c>
    </row>
    <row r="61" spans="1:9" x14ac:dyDescent="0.25">
      <c r="A61" s="57">
        <v>1127</v>
      </c>
      <c r="B61" s="57">
        <v>11</v>
      </c>
      <c r="C61" s="44" t="s">
        <v>99</v>
      </c>
      <c r="D61" s="39">
        <v>6.0302031540130701</v>
      </c>
      <c r="E61" s="40">
        <v>0.39576547231270359</v>
      </c>
      <c r="F61" s="41">
        <f t="shared" si="0"/>
        <v>0.7</v>
      </c>
      <c r="G61" s="42">
        <f t="shared" si="1"/>
        <v>0.30000000000000004</v>
      </c>
      <c r="H61" s="43">
        <v>650</v>
      </c>
      <c r="I61" s="63">
        <f t="shared" si="2"/>
        <v>30000</v>
      </c>
    </row>
    <row r="62" spans="1:9" x14ac:dyDescent="0.25">
      <c r="A62" s="57">
        <v>1134</v>
      </c>
      <c r="B62" s="57">
        <v>2</v>
      </c>
      <c r="C62" s="44" t="s">
        <v>100</v>
      </c>
      <c r="D62" s="39">
        <v>9.4936436748171733</v>
      </c>
      <c r="E62" s="40">
        <v>0.31095406360424027</v>
      </c>
      <c r="F62" s="41">
        <f t="shared" si="0"/>
        <v>0.6</v>
      </c>
      <c r="G62" s="42">
        <f t="shared" si="1"/>
        <v>0.4</v>
      </c>
      <c r="H62" s="43">
        <v>1058</v>
      </c>
      <c r="I62" s="63">
        <f t="shared" si="2"/>
        <v>42320</v>
      </c>
    </row>
    <row r="63" spans="1:9" x14ac:dyDescent="0.25">
      <c r="A63" s="57">
        <v>1141</v>
      </c>
      <c r="B63" s="57">
        <v>8</v>
      </c>
      <c r="C63" s="44" t="s">
        <v>101</v>
      </c>
      <c r="D63" s="39">
        <v>8.6151157114145676</v>
      </c>
      <c r="E63" s="40">
        <v>0.47901049475262369</v>
      </c>
      <c r="F63" s="41">
        <f t="shared" si="0"/>
        <v>0.7</v>
      </c>
      <c r="G63" s="42">
        <f t="shared" si="1"/>
        <v>0.30000000000000004</v>
      </c>
      <c r="H63" s="43">
        <v>1399</v>
      </c>
      <c r="I63" s="63">
        <f t="shared" si="2"/>
        <v>55960</v>
      </c>
    </row>
    <row r="64" spans="1:9" x14ac:dyDescent="0.25">
      <c r="A64" s="57">
        <v>1155</v>
      </c>
      <c r="B64" s="57">
        <v>4</v>
      </c>
      <c r="C64" s="44" t="s">
        <v>102</v>
      </c>
      <c r="D64" s="39">
        <v>3.8182104637010936</v>
      </c>
      <c r="E64" s="40">
        <v>0.32492581602373888</v>
      </c>
      <c r="F64" s="41">
        <f t="shared" si="0"/>
        <v>0.6</v>
      </c>
      <c r="G64" s="42">
        <f t="shared" si="1"/>
        <v>0.4</v>
      </c>
      <c r="H64" s="43">
        <v>664</v>
      </c>
      <c r="I64" s="63">
        <f t="shared" si="2"/>
        <v>30000</v>
      </c>
    </row>
    <row r="65" spans="1:9" x14ac:dyDescent="0.25">
      <c r="A65" s="57">
        <v>1162</v>
      </c>
      <c r="B65" s="57">
        <v>10</v>
      </c>
      <c r="C65" s="44" t="s">
        <v>103</v>
      </c>
      <c r="D65" s="39">
        <v>5.8208213871036758</v>
      </c>
      <c r="E65" s="40">
        <v>0.52059134107708549</v>
      </c>
      <c r="F65" s="41">
        <f t="shared" si="0"/>
        <v>0.8</v>
      </c>
      <c r="G65" s="42">
        <f t="shared" si="1"/>
        <v>0.19999999999999996</v>
      </c>
      <c r="H65" s="43">
        <v>960</v>
      </c>
      <c r="I65" s="63">
        <f t="shared" si="2"/>
        <v>38400</v>
      </c>
    </row>
    <row r="66" spans="1:9" x14ac:dyDescent="0.25">
      <c r="A66" s="57">
        <v>1169</v>
      </c>
      <c r="B66" s="57">
        <v>8</v>
      </c>
      <c r="C66" s="44" t="s">
        <v>104</v>
      </c>
      <c r="D66" s="39">
        <v>3.615475162310883</v>
      </c>
      <c r="E66" s="40">
        <v>0</v>
      </c>
      <c r="F66" s="41">
        <f t="shared" si="0"/>
        <v>0.25</v>
      </c>
      <c r="G66" s="42">
        <f t="shared" si="1"/>
        <v>0.75</v>
      </c>
      <c r="H66" s="43">
        <v>693</v>
      </c>
      <c r="I66" s="63">
        <f t="shared" si="2"/>
        <v>30000</v>
      </c>
    </row>
    <row r="67" spans="1:9" x14ac:dyDescent="0.25">
      <c r="A67" s="57">
        <v>1176</v>
      </c>
      <c r="B67" s="57">
        <v>11</v>
      </c>
      <c r="C67" s="44" t="s">
        <v>105</v>
      </c>
      <c r="D67" s="39">
        <v>4.5027346919221323</v>
      </c>
      <c r="E67" s="40">
        <v>0.40772014475271412</v>
      </c>
      <c r="F67" s="41">
        <f t="shared" si="0"/>
        <v>0.7</v>
      </c>
      <c r="G67" s="42">
        <f t="shared" si="1"/>
        <v>0.30000000000000004</v>
      </c>
      <c r="H67" s="43">
        <v>829</v>
      </c>
      <c r="I67" s="63">
        <f t="shared" si="2"/>
        <v>33160</v>
      </c>
    </row>
    <row r="68" spans="1:9" x14ac:dyDescent="0.25">
      <c r="A68" s="57">
        <v>1183</v>
      </c>
      <c r="B68" s="57">
        <v>5</v>
      </c>
      <c r="C68" s="44" t="s">
        <v>106</v>
      </c>
      <c r="D68" s="39">
        <v>9.5859386297171323</v>
      </c>
      <c r="E68" s="40">
        <v>0.23639075316927666</v>
      </c>
      <c r="F68" s="41">
        <f t="shared" si="0"/>
        <v>0.6</v>
      </c>
      <c r="G68" s="42">
        <f t="shared" si="1"/>
        <v>0.4</v>
      </c>
      <c r="H68" s="43">
        <v>1282</v>
      </c>
      <c r="I68" s="63">
        <f t="shared" si="2"/>
        <v>51280</v>
      </c>
    </row>
    <row r="69" spans="1:9" x14ac:dyDescent="0.25">
      <c r="A69" s="57">
        <v>1204</v>
      </c>
      <c r="B69" s="57">
        <v>10</v>
      </c>
      <c r="C69" s="44" t="s">
        <v>107</v>
      </c>
      <c r="D69" s="39">
        <v>4.2819521845507653</v>
      </c>
      <c r="E69" s="40">
        <v>0.60687960687960685</v>
      </c>
      <c r="F69" s="41">
        <f t="shared" si="0"/>
        <v>0.8</v>
      </c>
      <c r="G69" s="42">
        <f t="shared" si="1"/>
        <v>0.19999999999999996</v>
      </c>
      <c r="H69" s="43">
        <v>432</v>
      </c>
      <c r="I69" s="63">
        <f t="shared" si="2"/>
        <v>30000</v>
      </c>
    </row>
    <row r="70" spans="1:9" x14ac:dyDescent="0.25">
      <c r="A70" s="57">
        <v>1218</v>
      </c>
      <c r="B70" s="57">
        <v>8</v>
      </c>
      <c r="C70" s="44" t="s">
        <v>108</v>
      </c>
      <c r="D70" s="39">
        <v>1.7327386427202065</v>
      </c>
      <c r="E70" s="40">
        <v>0.47085201793721976</v>
      </c>
      <c r="F70" s="41">
        <f t="shared" si="0"/>
        <v>0.7</v>
      </c>
      <c r="G70" s="42">
        <f t="shared" si="1"/>
        <v>0.30000000000000004</v>
      </c>
      <c r="H70" s="43">
        <v>918</v>
      </c>
      <c r="I70" s="63">
        <f t="shared" si="2"/>
        <v>36720</v>
      </c>
    </row>
    <row r="71" spans="1:9" x14ac:dyDescent="0.25">
      <c r="A71" s="57">
        <v>1232</v>
      </c>
      <c r="B71" s="57">
        <v>8</v>
      </c>
      <c r="C71" s="44" t="s">
        <v>109</v>
      </c>
      <c r="D71" s="39">
        <v>2.5826108307762006</v>
      </c>
      <c r="E71" s="40">
        <v>0.40987983978638182</v>
      </c>
      <c r="F71" s="41">
        <f t="shared" si="0"/>
        <v>0.7</v>
      </c>
      <c r="G71" s="42">
        <f t="shared" si="1"/>
        <v>0.30000000000000004</v>
      </c>
      <c r="H71" s="43">
        <v>738</v>
      </c>
      <c r="I71" s="63">
        <f t="shared" si="2"/>
        <v>30000</v>
      </c>
    </row>
    <row r="72" spans="1:9" x14ac:dyDescent="0.25">
      <c r="A72" s="57">
        <v>1246</v>
      </c>
      <c r="B72" s="57">
        <v>3</v>
      </c>
      <c r="C72" s="44" t="s">
        <v>110</v>
      </c>
      <c r="D72" s="39">
        <v>8.3418018664497975</v>
      </c>
      <c r="E72" s="40">
        <v>0.30630630630630629</v>
      </c>
      <c r="F72" s="41">
        <f t="shared" si="0"/>
        <v>0.6</v>
      </c>
      <c r="G72" s="42">
        <f t="shared" si="1"/>
        <v>0.4</v>
      </c>
      <c r="H72" s="43">
        <v>657</v>
      </c>
      <c r="I72" s="63">
        <f t="shared" si="2"/>
        <v>30000</v>
      </c>
    </row>
    <row r="73" spans="1:9" x14ac:dyDescent="0.25">
      <c r="A73" s="57">
        <v>1260</v>
      </c>
      <c r="B73" s="57">
        <v>11</v>
      </c>
      <c r="C73" s="44" t="s">
        <v>111</v>
      </c>
      <c r="D73" s="39">
        <v>5.0802058351069395</v>
      </c>
      <c r="E73" s="40">
        <v>0.42094662638469282</v>
      </c>
      <c r="F73" s="41">
        <f t="shared" si="0"/>
        <v>0.7</v>
      </c>
      <c r="G73" s="42">
        <f t="shared" si="1"/>
        <v>0.30000000000000004</v>
      </c>
      <c r="H73" s="43">
        <v>954</v>
      </c>
      <c r="I73" s="63">
        <f t="shared" si="2"/>
        <v>38160</v>
      </c>
    </row>
    <row r="74" spans="1:9" x14ac:dyDescent="0.25">
      <c r="A74" s="57">
        <v>1295</v>
      </c>
      <c r="B74" s="57">
        <v>3</v>
      </c>
      <c r="C74" s="44" t="s">
        <v>112</v>
      </c>
      <c r="D74" s="39">
        <v>5.0657441434167225</v>
      </c>
      <c r="E74" s="40">
        <v>0.34625</v>
      </c>
      <c r="F74" s="41">
        <f t="shared" ref="F74:F109" si="3">IF(E74&lt;0.01,0.25,(IF(E74&lt;0.2,0.5,(IF(E74&lt;0.35,0.6,(IF(E74&lt;0.5,0.7,(IF(E74&lt;0.75,0.8,0.85)))))))))</f>
        <v>0.6</v>
      </c>
      <c r="G74" s="42">
        <f t="shared" si="1"/>
        <v>0.4</v>
      </c>
      <c r="H74" s="43">
        <v>813</v>
      </c>
      <c r="I74" s="63">
        <f t="shared" si="2"/>
        <v>32520</v>
      </c>
    </row>
    <row r="75" spans="1:9" x14ac:dyDescent="0.25">
      <c r="A75" s="57">
        <v>1407</v>
      </c>
      <c r="B75" s="57">
        <v>7</v>
      </c>
      <c r="C75" s="44" t="s">
        <v>113</v>
      </c>
      <c r="D75" s="39">
        <v>10.281076883324245</v>
      </c>
      <c r="E75" s="40">
        <v>0.1853035143769968</v>
      </c>
      <c r="F75" s="41">
        <f t="shared" si="3"/>
        <v>0.5</v>
      </c>
      <c r="G75" s="42">
        <f t="shared" ref="G75:G138" si="4">1-F75</f>
        <v>0.5</v>
      </c>
      <c r="H75" s="43">
        <v>1456</v>
      </c>
      <c r="I75" s="63">
        <f t="shared" ref="I75:I138" si="5">IF(H75&lt;750,30000,IF(H75&gt;1500,60000,H75*40))</f>
        <v>58240</v>
      </c>
    </row>
    <row r="76" spans="1:9" x14ac:dyDescent="0.25">
      <c r="A76" s="57">
        <v>1421</v>
      </c>
      <c r="B76" s="57">
        <v>4</v>
      </c>
      <c r="C76" s="44" t="s">
        <v>114</v>
      </c>
      <c r="D76" s="39">
        <v>2.9018374252288437</v>
      </c>
      <c r="E76" s="40">
        <v>0.45634920634920634</v>
      </c>
      <c r="F76" s="41">
        <f t="shared" si="3"/>
        <v>0.7</v>
      </c>
      <c r="G76" s="42">
        <f t="shared" si="4"/>
        <v>0.30000000000000004</v>
      </c>
      <c r="H76" s="43">
        <v>560</v>
      </c>
      <c r="I76" s="63">
        <f t="shared" si="5"/>
        <v>30000</v>
      </c>
    </row>
    <row r="77" spans="1:9" x14ac:dyDescent="0.25">
      <c r="A77" s="57">
        <v>2744</v>
      </c>
      <c r="B77" s="57">
        <v>6</v>
      </c>
      <c r="C77" s="44" t="s">
        <v>115</v>
      </c>
      <c r="D77" s="39">
        <v>9.50142527139813</v>
      </c>
      <c r="E77" s="40">
        <v>0.4144144144144144</v>
      </c>
      <c r="F77" s="41">
        <f t="shared" si="3"/>
        <v>0.7</v>
      </c>
      <c r="G77" s="42">
        <f t="shared" si="4"/>
        <v>0.30000000000000004</v>
      </c>
      <c r="H77" s="43">
        <v>802</v>
      </c>
      <c r="I77" s="63">
        <f t="shared" si="5"/>
        <v>32080</v>
      </c>
    </row>
    <row r="78" spans="1:9" x14ac:dyDescent="0.25">
      <c r="A78" s="57">
        <v>1428</v>
      </c>
      <c r="B78" s="57">
        <v>3</v>
      </c>
      <c r="C78" s="44" t="s">
        <v>116</v>
      </c>
      <c r="D78" s="39">
        <v>6.7974306176549639</v>
      </c>
      <c r="E78" s="40">
        <v>0.36141732283464567</v>
      </c>
      <c r="F78" s="41">
        <f t="shared" si="3"/>
        <v>0.7</v>
      </c>
      <c r="G78" s="42">
        <f t="shared" si="4"/>
        <v>0.30000000000000004</v>
      </c>
      <c r="H78" s="43">
        <v>1302</v>
      </c>
      <c r="I78" s="63">
        <f t="shared" si="5"/>
        <v>52080</v>
      </c>
    </row>
    <row r="79" spans="1:9" x14ac:dyDescent="0.25">
      <c r="A79" s="57">
        <v>1449</v>
      </c>
      <c r="B79" s="57">
        <v>2</v>
      </c>
      <c r="C79" s="44" t="s">
        <v>117</v>
      </c>
      <c r="D79" s="39">
        <v>9.8743267504488319</v>
      </c>
      <c r="E79" s="40">
        <v>0.1834862385321101</v>
      </c>
      <c r="F79" s="41">
        <f t="shared" si="3"/>
        <v>0.5</v>
      </c>
      <c r="G79" s="42">
        <f t="shared" si="4"/>
        <v>0.5</v>
      </c>
      <c r="H79" s="43">
        <v>110</v>
      </c>
      <c r="I79" s="63">
        <f t="shared" si="5"/>
        <v>30000</v>
      </c>
    </row>
    <row r="80" spans="1:9" x14ac:dyDescent="0.25">
      <c r="A80" s="57">
        <v>1491</v>
      </c>
      <c r="B80" s="57">
        <v>12</v>
      </c>
      <c r="C80" s="44" t="s">
        <v>118</v>
      </c>
      <c r="D80" s="39">
        <v>0.61960835776582956</v>
      </c>
      <c r="E80" s="40">
        <v>0.56135770234986948</v>
      </c>
      <c r="F80" s="41">
        <f t="shared" si="3"/>
        <v>0.8</v>
      </c>
      <c r="G80" s="42">
        <f t="shared" si="4"/>
        <v>0.19999999999999996</v>
      </c>
      <c r="H80" s="43">
        <v>417</v>
      </c>
      <c r="I80" s="63">
        <f t="shared" si="5"/>
        <v>30000</v>
      </c>
    </row>
    <row r="81" spans="1:9" x14ac:dyDescent="0.25">
      <c r="A81" s="57">
        <v>1499</v>
      </c>
      <c r="B81" s="57">
        <v>11</v>
      </c>
      <c r="C81" s="44" t="s">
        <v>119</v>
      </c>
      <c r="D81" s="39">
        <v>3.2851611460151591</v>
      </c>
      <c r="E81" s="40">
        <v>0.33437499999999998</v>
      </c>
      <c r="F81" s="41">
        <f t="shared" si="3"/>
        <v>0.6</v>
      </c>
      <c r="G81" s="42">
        <f t="shared" si="4"/>
        <v>0.4</v>
      </c>
      <c r="H81" s="43">
        <v>965</v>
      </c>
      <c r="I81" s="63">
        <f t="shared" si="5"/>
        <v>38600</v>
      </c>
    </row>
    <row r="82" spans="1:9" x14ac:dyDescent="0.25">
      <c r="A82" s="57">
        <v>1561</v>
      </c>
      <c r="B82" s="57">
        <v>9</v>
      </c>
      <c r="C82" s="44" t="s">
        <v>120</v>
      </c>
      <c r="D82" s="39">
        <v>7.6253290845087189</v>
      </c>
      <c r="E82" s="40">
        <v>0.26213592233009708</v>
      </c>
      <c r="F82" s="41">
        <f t="shared" si="3"/>
        <v>0.6</v>
      </c>
      <c r="G82" s="42">
        <f t="shared" si="4"/>
        <v>0.4</v>
      </c>
      <c r="H82" s="43">
        <v>621</v>
      </c>
      <c r="I82" s="63">
        <f t="shared" si="5"/>
        <v>30000</v>
      </c>
    </row>
    <row r="83" spans="1:9" x14ac:dyDescent="0.25">
      <c r="A83" s="57">
        <v>1582</v>
      </c>
      <c r="B83" s="57">
        <v>9</v>
      </c>
      <c r="C83" s="44" t="s">
        <v>121</v>
      </c>
      <c r="D83" s="39">
        <v>1.0650164097079851</v>
      </c>
      <c r="E83" s="40">
        <v>0.48456790123456789</v>
      </c>
      <c r="F83" s="41">
        <f t="shared" si="3"/>
        <v>0.7</v>
      </c>
      <c r="G83" s="42">
        <f t="shared" si="4"/>
        <v>0.30000000000000004</v>
      </c>
      <c r="H83" s="43">
        <v>343</v>
      </c>
      <c r="I83" s="63">
        <f t="shared" si="5"/>
        <v>30000</v>
      </c>
    </row>
    <row r="84" spans="1:9" x14ac:dyDescent="0.25">
      <c r="A84" s="57">
        <v>1600</v>
      </c>
      <c r="B84" s="57">
        <v>10</v>
      </c>
      <c r="C84" s="44" t="s">
        <v>122</v>
      </c>
      <c r="D84" s="39">
        <v>5.1037827764928121</v>
      </c>
      <c r="E84" s="40">
        <v>0.34455128205128205</v>
      </c>
      <c r="F84" s="41">
        <f t="shared" si="3"/>
        <v>0.6</v>
      </c>
      <c r="G84" s="42">
        <f t="shared" si="4"/>
        <v>0.4</v>
      </c>
      <c r="H84" s="43">
        <v>638</v>
      </c>
      <c r="I84" s="63">
        <f t="shared" si="5"/>
        <v>30000</v>
      </c>
    </row>
    <row r="85" spans="1:9" x14ac:dyDescent="0.25">
      <c r="A85" s="57">
        <v>1645</v>
      </c>
      <c r="B85" s="57">
        <v>11</v>
      </c>
      <c r="C85" s="44" t="s">
        <v>123</v>
      </c>
      <c r="D85" s="39">
        <v>12.443029922195549</v>
      </c>
      <c r="E85" s="40">
        <v>0.27721943048576214</v>
      </c>
      <c r="F85" s="41">
        <f t="shared" si="3"/>
        <v>0.6</v>
      </c>
      <c r="G85" s="42">
        <f t="shared" si="4"/>
        <v>0.4</v>
      </c>
      <c r="H85" s="43">
        <v>1108</v>
      </c>
      <c r="I85" s="63">
        <f t="shared" si="5"/>
        <v>44320</v>
      </c>
    </row>
    <row r="86" spans="1:9" x14ac:dyDescent="0.25">
      <c r="A86" s="57">
        <v>1631</v>
      </c>
      <c r="B86" s="57">
        <v>7</v>
      </c>
      <c r="C86" s="44" t="s">
        <v>124</v>
      </c>
      <c r="D86" s="39">
        <v>7.89699977660581</v>
      </c>
      <c r="E86" s="40">
        <v>0</v>
      </c>
      <c r="F86" s="41">
        <f t="shared" si="3"/>
        <v>0.25</v>
      </c>
      <c r="G86" s="42">
        <f t="shared" si="4"/>
        <v>0.75</v>
      </c>
      <c r="H86" s="43">
        <v>467</v>
      </c>
      <c r="I86" s="63">
        <f t="shared" si="5"/>
        <v>30000</v>
      </c>
    </row>
    <row r="87" spans="1:9" x14ac:dyDescent="0.25">
      <c r="A87" s="57">
        <v>1659</v>
      </c>
      <c r="B87" s="57">
        <v>11</v>
      </c>
      <c r="C87" s="44" t="s">
        <v>125</v>
      </c>
      <c r="D87" s="39">
        <v>7.4425986233737307</v>
      </c>
      <c r="E87" s="40">
        <v>0.26388059701492539</v>
      </c>
      <c r="F87" s="41">
        <f t="shared" si="3"/>
        <v>0.6</v>
      </c>
      <c r="G87" s="42">
        <f t="shared" si="4"/>
        <v>0.4</v>
      </c>
      <c r="H87" s="43">
        <v>1714</v>
      </c>
      <c r="I87" s="63">
        <f t="shared" si="5"/>
        <v>60000</v>
      </c>
    </row>
    <row r="88" spans="1:9" x14ac:dyDescent="0.25">
      <c r="A88" s="57">
        <v>1666</v>
      </c>
      <c r="B88" s="57">
        <v>11</v>
      </c>
      <c r="C88" s="44" t="s">
        <v>126</v>
      </c>
      <c r="D88" s="39">
        <v>3.5035938441211774</v>
      </c>
      <c r="E88" s="40">
        <v>0.29126213592233008</v>
      </c>
      <c r="F88" s="41">
        <f t="shared" si="3"/>
        <v>0.6</v>
      </c>
      <c r="G88" s="42">
        <f t="shared" si="4"/>
        <v>0.4</v>
      </c>
      <c r="H88" s="43">
        <v>332</v>
      </c>
      <c r="I88" s="63">
        <f t="shared" si="5"/>
        <v>30000</v>
      </c>
    </row>
    <row r="89" spans="1:9" x14ac:dyDescent="0.25">
      <c r="A89" s="57">
        <v>1687</v>
      </c>
      <c r="B89" s="57">
        <v>6</v>
      </c>
      <c r="C89" s="44" t="s">
        <v>127</v>
      </c>
      <c r="D89" s="39">
        <v>9.2584834520318395</v>
      </c>
      <c r="E89" s="40">
        <v>8.4656084656084651E-2</v>
      </c>
      <c r="F89" s="41">
        <f t="shared" si="3"/>
        <v>0.5</v>
      </c>
      <c r="G89" s="42">
        <f t="shared" si="4"/>
        <v>0.5</v>
      </c>
      <c r="H89" s="43">
        <v>221</v>
      </c>
      <c r="I89" s="63">
        <f t="shared" si="5"/>
        <v>30000</v>
      </c>
    </row>
    <row r="90" spans="1:9" x14ac:dyDescent="0.25">
      <c r="A90" s="57">
        <v>1729</v>
      </c>
      <c r="B90" s="57">
        <v>10</v>
      </c>
      <c r="C90" s="44" t="s">
        <v>128</v>
      </c>
      <c r="D90" s="39">
        <v>7.5294620592148283</v>
      </c>
      <c r="E90" s="40">
        <v>0.21954161640530759</v>
      </c>
      <c r="F90" s="41">
        <f t="shared" si="3"/>
        <v>0.6</v>
      </c>
      <c r="G90" s="42">
        <f t="shared" si="4"/>
        <v>0.4</v>
      </c>
      <c r="H90" s="43">
        <v>791</v>
      </c>
      <c r="I90" s="63">
        <f t="shared" si="5"/>
        <v>31640</v>
      </c>
    </row>
    <row r="91" spans="1:9" x14ac:dyDescent="0.25">
      <c r="A91" s="57">
        <v>1736</v>
      </c>
      <c r="B91" s="57">
        <v>5</v>
      </c>
      <c r="C91" s="44" t="s">
        <v>129</v>
      </c>
      <c r="D91" s="39">
        <v>10.834943311873486</v>
      </c>
      <c r="E91" s="40">
        <v>0.39148936170212767</v>
      </c>
      <c r="F91" s="41">
        <f t="shared" si="3"/>
        <v>0.7</v>
      </c>
      <c r="G91" s="42">
        <f t="shared" si="4"/>
        <v>0.30000000000000004</v>
      </c>
      <c r="H91" s="43">
        <v>527</v>
      </c>
      <c r="I91" s="63">
        <f t="shared" si="5"/>
        <v>30000</v>
      </c>
    </row>
    <row r="92" spans="1:9" x14ac:dyDescent="0.25">
      <c r="A92" s="57">
        <v>1813</v>
      </c>
      <c r="B92" s="57">
        <v>3</v>
      </c>
      <c r="C92" s="44" t="s">
        <v>130</v>
      </c>
      <c r="D92" s="39">
        <v>5.2443026768479912</v>
      </c>
      <c r="E92" s="40">
        <v>0.44910179640718562</v>
      </c>
      <c r="F92" s="41">
        <f t="shared" si="3"/>
        <v>0.7</v>
      </c>
      <c r="G92" s="42">
        <f t="shared" si="4"/>
        <v>0.30000000000000004</v>
      </c>
      <c r="H92" s="43">
        <v>777</v>
      </c>
      <c r="I92" s="63">
        <f t="shared" si="5"/>
        <v>31080</v>
      </c>
    </row>
    <row r="93" spans="1:9" x14ac:dyDescent="0.25">
      <c r="A93" s="57">
        <v>5757</v>
      </c>
      <c r="B93" s="57">
        <v>10</v>
      </c>
      <c r="C93" s="44" t="s">
        <v>131</v>
      </c>
      <c r="D93" s="39">
        <v>2.0025864503705813</v>
      </c>
      <c r="E93" s="40">
        <v>0.50425894378194203</v>
      </c>
      <c r="F93" s="41">
        <f t="shared" si="3"/>
        <v>0.8</v>
      </c>
      <c r="G93" s="42">
        <f t="shared" si="4"/>
        <v>0.19999999999999996</v>
      </c>
      <c r="H93" s="43">
        <v>619</v>
      </c>
      <c r="I93" s="63">
        <f t="shared" si="5"/>
        <v>30000</v>
      </c>
    </row>
    <row r="94" spans="1:9" x14ac:dyDescent="0.25">
      <c r="A94" s="57">
        <v>1855</v>
      </c>
      <c r="B94" s="57">
        <v>8</v>
      </c>
      <c r="C94" s="44" t="s">
        <v>132</v>
      </c>
      <c r="D94" s="39">
        <v>0.89894053290662956</v>
      </c>
      <c r="E94" s="40">
        <v>0.48369565217391303</v>
      </c>
      <c r="F94" s="41">
        <f t="shared" si="3"/>
        <v>0.7</v>
      </c>
      <c r="G94" s="42">
        <f t="shared" si="4"/>
        <v>0.30000000000000004</v>
      </c>
      <c r="H94" s="43">
        <v>447</v>
      </c>
      <c r="I94" s="63">
        <f t="shared" si="5"/>
        <v>30000</v>
      </c>
    </row>
    <row r="95" spans="1:9" x14ac:dyDescent="0.25">
      <c r="A95" s="57">
        <v>1870</v>
      </c>
      <c r="B95" s="57">
        <v>2</v>
      </c>
      <c r="C95" s="44" t="s">
        <v>133</v>
      </c>
      <c r="D95" s="39">
        <v>15.619834710743802</v>
      </c>
      <c r="E95" s="40">
        <v>0.27692307692307694</v>
      </c>
      <c r="F95" s="41">
        <f t="shared" si="3"/>
        <v>0.6</v>
      </c>
      <c r="G95" s="42">
        <f t="shared" si="4"/>
        <v>0.4</v>
      </c>
      <c r="H95" s="43">
        <v>189</v>
      </c>
      <c r="I95" s="63">
        <f t="shared" si="5"/>
        <v>30000</v>
      </c>
    </row>
    <row r="96" spans="1:9" x14ac:dyDescent="0.25">
      <c r="A96" s="57">
        <v>1939</v>
      </c>
      <c r="B96" s="57">
        <v>11</v>
      </c>
      <c r="C96" s="44" t="s">
        <v>134</v>
      </c>
      <c r="D96" s="39">
        <v>3.6122053701349874</v>
      </c>
      <c r="E96" s="40">
        <v>0.54166666666666663</v>
      </c>
      <c r="F96" s="41">
        <f t="shared" si="3"/>
        <v>0.8</v>
      </c>
      <c r="G96" s="42">
        <f t="shared" si="4"/>
        <v>0.19999999999999996</v>
      </c>
      <c r="H96" s="43">
        <v>548</v>
      </c>
      <c r="I96" s="63">
        <f t="shared" si="5"/>
        <v>30000</v>
      </c>
    </row>
    <row r="97" spans="1:9" x14ac:dyDescent="0.25">
      <c r="A97" s="57">
        <v>4843</v>
      </c>
      <c r="B97" s="57">
        <v>6</v>
      </c>
      <c r="C97" s="44" t="s">
        <v>135</v>
      </c>
      <c r="D97" s="39">
        <v>12.9126213592233</v>
      </c>
      <c r="E97" s="40">
        <v>3.9106145251396648E-2</v>
      </c>
      <c r="F97" s="41">
        <f t="shared" si="3"/>
        <v>0.5</v>
      </c>
      <c r="G97" s="42">
        <f t="shared" si="4"/>
        <v>0.5</v>
      </c>
      <c r="H97" s="43">
        <v>133</v>
      </c>
      <c r="I97" s="63">
        <f t="shared" si="5"/>
        <v>30000</v>
      </c>
    </row>
    <row r="98" spans="1:9" x14ac:dyDescent="0.25">
      <c r="A98" s="57">
        <v>2009</v>
      </c>
      <c r="B98" s="57">
        <v>4</v>
      </c>
      <c r="C98" s="44" t="s">
        <v>136</v>
      </c>
      <c r="D98" s="39">
        <v>7.54524475482323</v>
      </c>
      <c r="E98" s="40">
        <v>0.22803195352214961</v>
      </c>
      <c r="F98" s="41">
        <f t="shared" si="3"/>
        <v>0.6</v>
      </c>
      <c r="G98" s="42">
        <f t="shared" si="4"/>
        <v>0.4</v>
      </c>
      <c r="H98" s="43">
        <v>1422</v>
      </c>
      <c r="I98" s="63">
        <f t="shared" si="5"/>
        <v>56880</v>
      </c>
    </row>
    <row r="99" spans="1:9" x14ac:dyDescent="0.25">
      <c r="A99" s="57">
        <v>2114</v>
      </c>
      <c r="B99" s="57">
        <v>7</v>
      </c>
      <c r="C99" s="44" t="s">
        <v>137</v>
      </c>
      <c r="D99" s="39">
        <v>3.9405798284825582</v>
      </c>
      <c r="E99" s="40">
        <v>0.26998223801065718</v>
      </c>
      <c r="F99" s="41">
        <f t="shared" si="3"/>
        <v>0.6</v>
      </c>
      <c r="G99" s="42">
        <f t="shared" si="4"/>
        <v>0.4</v>
      </c>
      <c r="H99" s="43">
        <v>549</v>
      </c>
      <c r="I99" s="63">
        <f t="shared" si="5"/>
        <v>30000</v>
      </c>
    </row>
    <row r="100" spans="1:9" x14ac:dyDescent="0.25">
      <c r="A100" s="57">
        <v>2128</v>
      </c>
      <c r="B100" s="57">
        <v>8</v>
      </c>
      <c r="C100" s="44" t="s">
        <v>138</v>
      </c>
      <c r="D100" s="39">
        <v>5.331812563372031</v>
      </c>
      <c r="E100" s="40">
        <v>0.52281368821292773</v>
      </c>
      <c r="F100" s="41">
        <f t="shared" si="3"/>
        <v>0.8</v>
      </c>
      <c r="G100" s="42">
        <f t="shared" si="4"/>
        <v>0.19999999999999996</v>
      </c>
      <c r="H100" s="43">
        <v>591</v>
      </c>
      <c r="I100" s="63">
        <f t="shared" si="5"/>
        <v>30000</v>
      </c>
    </row>
    <row r="101" spans="1:9" x14ac:dyDescent="0.25">
      <c r="A101" s="57">
        <v>2135</v>
      </c>
      <c r="B101" s="57">
        <v>10</v>
      </c>
      <c r="C101" s="44" t="s">
        <v>139</v>
      </c>
      <c r="D101" s="39">
        <v>1.2059008725607703</v>
      </c>
      <c r="E101" s="40">
        <v>0.52199413489736068</v>
      </c>
      <c r="F101" s="41">
        <f t="shared" si="3"/>
        <v>0.8</v>
      </c>
      <c r="G101" s="42">
        <f t="shared" si="4"/>
        <v>0.19999999999999996</v>
      </c>
      <c r="H101" s="43">
        <v>405</v>
      </c>
      <c r="I101" s="63">
        <f t="shared" si="5"/>
        <v>30000</v>
      </c>
    </row>
    <row r="102" spans="1:9" x14ac:dyDescent="0.25">
      <c r="A102" s="57">
        <v>2142</v>
      </c>
      <c r="B102" s="57">
        <v>10</v>
      </c>
      <c r="C102" s="44" t="s">
        <v>140</v>
      </c>
      <c r="D102" s="39">
        <v>1.7206887161058171</v>
      </c>
      <c r="E102" s="40">
        <v>0.45033112582781459</v>
      </c>
      <c r="F102" s="41">
        <f t="shared" si="3"/>
        <v>0.7</v>
      </c>
      <c r="G102" s="42">
        <f t="shared" si="4"/>
        <v>0.30000000000000004</v>
      </c>
      <c r="H102" s="43">
        <v>164</v>
      </c>
      <c r="I102" s="63">
        <f t="shared" si="5"/>
        <v>30000</v>
      </c>
    </row>
    <row r="103" spans="1:9" x14ac:dyDescent="0.25">
      <c r="A103" s="57">
        <v>2198</v>
      </c>
      <c r="B103" s="57">
        <v>11</v>
      </c>
      <c r="C103" s="44" t="s">
        <v>141</v>
      </c>
      <c r="D103" s="39">
        <v>6.4640201800376635</v>
      </c>
      <c r="E103" s="40">
        <v>0.31223628691983124</v>
      </c>
      <c r="F103" s="41">
        <f t="shared" si="3"/>
        <v>0.6</v>
      </c>
      <c r="G103" s="42">
        <f t="shared" si="4"/>
        <v>0.4</v>
      </c>
      <c r="H103" s="43">
        <v>743</v>
      </c>
      <c r="I103" s="63">
        <f t="shared" si="5"/>
        <v>30000</v>
      </c>
    </row>
    <row r="104" spans="1:9" x14ac:dyDescent="0.25">
      <c r="A104" s="57">
        <v>2212</v>
      </c>
      <c r="B104" s="57">
        <v>8</v>
      </c>
      <c r="C104" s="44" t="s">
        <v>142</v>
      </c>
      <c r="D104" s="39">
        <v>0.68416347890670881</v>
      </c>
      <c r="E104" s="40">
        <v>0.32743362831858408</v>
      </c>
      <c r="F104" s="41">
        <f t="shared" si="3"/>
        <v>0.6</v>
      </c>
      <c r="G104" s="42">
        <f t="shared" si="4"/>
        <v>0.4</v>
      </c>
      <c r="H104" s="43">
        <v>109</v>
      </c>
      <c r="I104" s="63">
        <f t="shared" si="5"/>
        <v>30000</v>
      </c>
    </row>
    <row r="105" spans="1:9" x14ac:dyDescent="0.25">
      <c r="A105" s="57">
        <v>2226</v>
      </c>
      <c r="B105" s="57">
        <v>10</v>
      </c>
      <c r="C105" s="44" t="s">
        <v>143</v>
      </c>
      <c r="D105" s="39">
        <v>3.2968615528890317</v>
      </c>
      <c r="E105" s="40">
        <v>0.60698689956331875</v>
      </c>
      <c r="F105" s="41">
        <f t="shared" si="3"/>
        <v>0.8</v>
      </c>
      <c r="G105" s="42">
        <f t="shared" si="4"/>
        <v>0.19999999999999996</v>
      </c>
      <c r="H105" s="43">
        <v>244</v>
      </c>
      <c r="I105" s="63">
        <f t="shared" si="5"/>
        <v>30000</v>
      </c>
    </row>
    <row r="106" spans="1:9" x14ac:dyDescent="0.25">
      <c r="A106" s="57">
        <v>2233</v>
      </c>
      <c r="B106" s="57">
        <v>11</v>
      </c>
      <c r="C106" s="44" t="s">
        <v>144</v>
      </c>
      <c r="D106" s="39">
        <v>3.3077957635159048</v>
      </c>
      <c r="E106" s="40">
        <v>0.26046511627906976</v>
      </c>
      <c r="F106" s="41">
        <f t="shared" si="3"/>
        <v>0.6</v>
      </c>
      <c r="G106" s="42">
        <f t="shared" si="4"/>
        <v>0.4</v>
      </c>
      <c r="H106" s="43">
        <v>878</v>
      </c>
      <c r="I106" s="63">
        <f t="shared" si="5"/>
        <v>35120</v>
      </c>
    </row>
    <row r="107" spans="1:9" x14ac:dyDescent="0.25">
      <c r="A107" s="57">
        <v>2310</v>
      </c>
      <c r="B107" s="57">
        <v>6</v>
      </c>
      <c r="C107" s="44" t="s">
        <v>145</v>
      </c>
      <c r="D107" s="39">
        <v>8.0163715136222127</v>
      </c>
      <c r="E107" s="40">
        <v>0.24014336917562723</v>
      </c>
      <c r="F107" s="41">
        <f t="shared" si="3"/>
        <v>0.6</v>
      </c>
      <c r="G107" s="42">
        <f t="shared" si="4"/>
        <v>0.4</v>
      </c>
      <c r="H107" s="43">
        <v>253</v>
      </c>
      <c r="I107" s="63">
        <f t="shared" si="5"/>
        <v>30000</v>
      </c>
    </row>
    <row r="108" spans="1:9" x14ac:dyDescent="0.25">
      <c r="A108" s="57">
        <v>2394</v>
      </c>
      <c r="B108" s="57">
        <v>10</v>
      </c>
      <c r="C108" s="44" t="s">
        <v>146</v>
      </c>
      <c r="D108" s="39">
        <v>2.9495390853104717</v>
      </c>
      <c r="E108" s="40">
        <v>0.47803617571059431</v>
      </c>
      <c r="F108" s="41">
        <f t="shared" si="3"/>
        <v>0.7</v>
      </c>
      <c r="G108" s="42">
        <f t="shared" si="4"/>
        <v>0.30000000000000004</v>
      </c>
      <c r="H108" s="43">
        <v>443</v>
      </c>
      <c r="I108" s="63">
        <f t="shared" si="5"/>
        <v>30000</v>
      </c>
    </row>
    <row r="109" spans="1:9" x14ac:dyDescent="0.25">
      <c r="A109" s="57">
        <v>2415</v>
      </c>
      <c r="B109" s="57">
        <v>8</v>
      </c>
      <c r="C109" s="44" t="s">
        <v>147</v>
      </c>
      <c r="D109" s="39">
        <v>5.5714285714285712</v>
      </c>
      <c r="E109" s="40">
        <v>0.5473372781065089</v>
      </c>
      <c r="F109" s="41">
        <f t="shared" si="3"/>
        <v>0.8</v>
      </c>
      <c r="G109" s="42">
        <f t="shared" si="4"/>
        <v>0.19999999999999996</v>
      </c>
      <c r="H109" s="43">
        <v>312</v>
      </c>
      <c r="I109" s="63">
        <f t="shared" si="5"/>
        <v>30000</v>
      </c>
    </row>
    <row r="110" spans="1:9" x14ac:dyDescent="0.25">
      <c r="A110" s="57">
        <v>2436</v>
      </c>
      <c r="B110" s="57">
        <v>6</v>
      </c>
      <c r="C110" s="44" t="s">
        <v>148</v>
      </c>
      <c r="D110" s="39">
        <v>8.4711000458745502</v>
      </c>
      <c r="E110" s="40">
        <v>0.20676968359087564</v>
      </c>
      <c r="F110" s="41">
        <v>0.5</v>
      </c>
      <c r="G110" s="42">
        <f t="shared" si="4"/>
        <v>0.5</v>
      </c>
      <c r="H110" s="43">
        <v>1529</v>
      </c>
      <c r="I110" s="63">
        <f t="shared" si="5"/>
        <v>60000</v>
      </c>
    </row>
    <row r="111" spans="1:9" x14ac:dyDescent="0.25">
      <c r="A111" s="57">
        <v>2478</v>
      </c>
      <c r="B111" s="57">
        <v>12</v>
      </c>
      <c r="C111" s="44" t="s">
        <v>149</v>
      </c>
      <c r="D111" s="39">
        <v>2.8940067962145153</v>
      </c>
      <c r="E111" s="40">
        <v>0.41076769690927217</v>
      </c>
      <c r="F111" s="41">
        <f t="shared" ref="F111:F123" si="6">IF(E111&lt;0.01,0.25,(IF(E111&lt;0.2,0.5,(IF(E111&lt;0.35,0.6,(IF(E111&lt;0.5,0.7,(IF(E111&lt;0.75,0.8,0.85)))))))))</f>
        <v>0.7</v>
      </c>
      <c r="G111" s="42">
        <f t="shared" si="4"/>
        <v>0.30000000000000004</v>
      </c>
      <c r="H111" s="43">
        <v>1773</v>
      </c>
      <c r="I111" s="63">
        <f t="shared" si="5"/>
        <v>60000</v>
      </c>
    </row>
    <row r="112" spans="1:9" x14ac:dyDescent="0.25">
      <c r="A112" s="57">
        <v>2525</v>
      </c>
      <c r="B112" s="57">
        <v>6</v>
      </c>
      <c r="C112" s="44" t="s">
        <v>150</v>
      </c>
      <c r="D112" s="39">
        <v>4.3935643564356441</v>
      </c>
      <c r="E112" s="40">
        <v>0.25073746312684364</v>
      </c>
      <c r="F112" s="41">
        <f t="shared" si="6"/>
        <v>0.6</v>
      </c>
      <c r="G112" s="42">
        <f t="shared" si="4"/>
        <v>0.4</v>
      </c>
      <c r="H112" s="43">
        <v>355</v>
      </c>
      <c r="I112" s="63">
        <f t="shared" si="5"/>
        <v>30000</v>
      </c>
    </row>
    <row r="113" spans="1:9" x14ac:dyDescent="0.25">
      <c r="A113" s="57">
        <v>2527</v>
      </c>
      <c r="B113" s="57">
        <v>3</v>
      </c>
      <c r="C113" s="44" t="s">
        <v>151</v>
      </c>
      <c r="D113" s="39">
        <v>4.1590594094381546</v>
      </c>
      <c r="E113" s="40">
        <v>0.21052631578947367</v>
      </c>
      <c r="F113" s="41">
        <f t="shared" si="6"/>
        <v>0.6</v>
      </c>
      <c r="G113" s="42">
        <f t="shared" si="4"/>
        <v>0.4</v>
      </c>
      <c r="H113" s="43">
        <v>300</v>
      </c>
      <c r="I113" s="63">
        <f t="shared" si="5"/>
        <v>30000</v>
      </c>
    </row>
    <row r="114" spans="1:9" x14ac:dyDescent="0.25">
      <c r="A114" s="57">
        <v>2534</v>
      </c>
      <c r="B114" s="57">
        <v>7</v>
      </c>
      <c r="C114" s="44" t="s">
        <v>152</v>
      </c>
      <c r="D114" s="39">
        <v>6.5927836216967046</v>
      </c>
      <c r="E114" s="40">
        <v>0.2617283950617284</v>
      </c>
      <c r="F114" s="41">
        <f t="shared" si="6"/>
        <v>0.6</v>
      </c>
      <c r="G114" s="42">
        <f t="shared" si="4"/>
        <v>0.4</v>
      </c>
      <c r="H114" s="43">
        <v>441</v>
      </c>
      <c r="I114" s="63">
        <f t="shared" si="5"/>
        <v>30000</v>
      </c>
    </row>
    <row r="115" spans="1:9" x14ac:dyDescent="0.25">
      <c r="A115" s="57">
        <v>2541</v>
      </c>
      <c r="B115" s="57">
        <v>4</v>
      </c>
      <c r="C115" s="44" t="s">
        <v>153</v>
      </c>
      <c r="D115" s="39">
        <v>3.8056890348434891</v>
      </c>
      <c r="E115" s="40">
        <v>0.46564885496183206</v>
      </c>
      <c r="F115" s="41">
        <f t="shared" si="6"/>
        <v>0.7</v>
      </c>
      <c r="G115" s="42">
        <f t="shared" si="4"/>
        <v>0.30000000000000004</v>
      </c>
      <c r="H115" s="43">
        <v>535</v>
      </c>
      <c r="I115" s="63">
        <f t="shared" si="5"/>
        <v>30000</v>
      </c>
    </row>
    <row r="116" spans="1:9" x14ac:dyDescent="0.25">
      <c r="A116" s="57">
        <v>2576</v>
      </c>
      <c r="B116" s="57">
        <v>6</v>
      </c>
      <c r="C116" s="44" t="s">
        <v>154</v>
      </c>
      <c r="D116" s="39">
        <v>15.253381283664559</v>
      </c>
      <c r="E116" s="40">
        <v>0.35269121813031162</v>
      </c>
      <c r="F116" s="41">
        <f t="shared" si="6"/>
        <v>0.7</v>
      </c>
      <c r="G116" s="42">
        <f t="shared" si="4"/>
        <v>0.30000000000000004</v>
      </c>
      <c r="H116" s="43">
        <v>831</v>
      </c>
      <c r="I116" s="63">
        <f t="shared" si="5"/>
        <v>33240</v>
      </c>
    </row>
    <row r="117" spans="1:9" x14ac:dyDescent="0.25">
      <c r="A117" s="57">
        <v>2618</v>
      </c>
      <c r="B117" s="57">
        <v>12</v>
      </c>
      <c r="C117" s="44" t="s">
        <v>155</v>
      </c>
      <c r="D117" s="39">
        <v>1.1850689751082066</v>
      </c>
      <c r="E117" s="40">
        <v>0.47098976109215018</v>
      </c>
      <c r="F117" s="41">
        <f t="shared" si="6"/>
        <v>0.7</v>
      </c>
      <c r="G117" s="42">
        <f t="shared" si="4"/>
        <v>0.30000000000000004</v>
      </c>
      <c r="H117" s="43">
        <v>570</v>
      </c>
      <c r="I117" s="63">
        <f t="shared" si="5"/>
        <v>30000</v>
      </c>
    </row>
    <row r="118" spans="1:9" x14ac:dyDescent="0.25">
      <c r="A118" s="57">
        <v>2625</v>
      </c>
      <c r="B118" s="57">
        <v>6</v>
      </c>
      <c r="C118" s="44" t="s">
        <v>156</v>
      </c>
      <c r="D118" s="39">
        <v>8.4397522344564813</v>
      </c>
      <c r="E118" s="40">
        <v>0.31642512077294688</v>
      </c>
      <c r="F118" s="41">
        <f t="shared" si="6"/>
        <v>0.6</v>
      </c>
      <c r="G118" s="42">
        <f t="shared" si="4"/>
        <v>0.4</v>
      </c>
      <c r="H118" s="43">
        <v>444</v>
      </c>
      <c r="I118" s="63">
        <f t="shared" si="5"/>
        <v>30000</v>
      </c>
    </row>
    <row r="119" spans="1:9" x14ac:dyDescent="0.25">
      <c r="A119" s="57">
        <v>2632</v>
      </c>
      <c r="B119" s="57">
        <v>4</v>
      </c>
      <c r="C119" s="44" t="s">
        <v>157</v>
      </c>
      <c r="D119" s="39">
        <v>4.1192757525903474</v>
      </c>
      <c r="E119" s="40">
        <v>0.53298153034300788</v>
      </c>
      <c r="F119" s="41">
        <f t="shared" si="6"/>
        <v>0.8</v>
      </c>
      <c r="G119" s="42">
        <f t="shared" si="4"/>
        <v>0.19999999999999996</v>
      </c>
      <c r="H119" s="43">
        <v>401</v>
      </c>
      <c r="I119" s="63">
        <f t="shared" si="5"/>
        <v>30000</v>
      </c>
    </row>
    <row r="120" spans="1:9" x14ac:dyDescent="0.25">
      <c r="A120" s="57">
        <v>2639</v>
      </c>
      <c r="B120" s="57">
        <v>5</v>
      </c>
      <c r="C120" s="44" t="s">
        <v>158</v>
      </c>
      <c r="D120" s="39">
        <v>5.2581062853048497</v>
      </c>
      <c r="E120" s="40">
        <v>0.28219971056439941</v>
      </c>
      <c r="F120" s="41">
        <f t="shared" si="6"/>
        <v>0.6</v>
      </c>
      <c r="G120" s="42">
        <f t="shared" si="4"/>
        <v>0.4</v>
      </c>
      <c r="H120" s="43">
        <v>702</v>
      </c>
      <c r="I120" s="63">
        <f t="shared" si="5"/>
        <v>30000</v>
      </c>
    </row>
    <row r="121" spans="1:9" x14ac:dyDescent="0.25">
      <c r="A121" s="57">
        <v>2646</v>
      </c>
      <c r="B121" s="57">
        <v>3</v>
      </c>
      <c r="C121" s="44" t="s">
        <v>159</v>
      </c>
      <c r="D121" s="39">
        <v>4.5556096461611357</v>
      </c>
      <c r="E121" s="40">
        <v>0.38400000000000001</v>
      </c>
      <c r="F121" s="41">
        <f t="shared" si="6"/>
        <v>0.7</v>
      </c>
      <c r="G121" s="42">
        <f t="shared" si="4"/>
        <v>0.30000000000000004</v>
      </c>
      <c r="H121" s="43">
        <v>743</v>
      </c>
      <c r="I121" s="63">
        <f t="shared" si="5"/>
        <v>30000</v>
      </c>
    </row>
    <row r="122" spans="1:9" x14ac:dyDescent="0.25">
      <c r="A122" s="57">
        <v>2660</v>
      </c>
      <c r="B122" s="57">
        <v>3</v>
      </c>
      <c r="C122" s="44" t="s">
        <v>160</v>
      </c>
      <c r="D122" s="39">
        <v>3.6421394996101064</v>
      </c>
      <c r="E122" s="40">
        <v>0.39955357142857145</v>
      </c>
      <c r="F122" s="41">
        <f t="shared" si="6"/>
        <v>0.7</v>
      </c>
      <c r="G122" s="42">
        <f t="shared" si="4"/>
        <v>0.30000000000000004</v>
      </c>
      <c r="H122" s="43">
        <v>321</v>
      </c>
      <c r="I122" s="63">
        <f t="shared" si="5"/>
        <v>30000</v>
      </c>
    </row>
    <row r="123" spans="1:9" x14ac:dyDescent="0.25">
      <c r="A123" s="57">
        <v>2737</v>
      </c>
      <c r="B123" s="57">
        <v>2</v>
      </c>
      <c r="C123" s="44" t="s">
        <v>161</v>
      </c>
      <c r="D123" s="39">
        <v>4.5664181998855273</v>
      </c>
      <c r="E123" s="40">
        <v>0.46229508196721314</v>
      </c>
      <c r="F123" s="41">
        <f t="shared" si="6"/>
        <v>0.7</v>
      </c>
      <c r="G123" s="42">
        <f t="shared" si="4"/>
        <v>0.30000000000000004</v>
      </c>
      <c r="H123" s="43">
        <v>250</v>
      </c>
      <c r="I123" s="63">
        <f t="shared" si="5"/>
        <v>30000</v>
      </c>
    </row>
    <row r="124" spans="1:9" x14ac:dyDescent="0.25">
      <c r="A124" s="57">
        <v>2800</v>
      </c>
      <c r="B124" s="57">
        <v>6</v>
      </c>
      <c r="C124" s="44" t="s">
        <v>162</v>
      </c>
      <c r="D124" s="39">
        <v>13.36534475892776</v>
      </c>
      <c r="E124" s="40">
        <v>0.19405405405405404</v>
      </c>
      <c r="F124" s="41">
        <v>0.4</v>
      </c>
      <c r="G124" s="42">
        <f t="shared" si="4"/>
        <v>0.6</v>
      </c>
      <c r="H124" s="43">
        <v>1899</v>
      </c>
      <c r="I124" s="63">
        <f t="shared" si="5"/>
        <v>60000</v>
      </c>
    </row>
    <row r="125" spans="1:9" x14ac:dyDescent="0.25">
      <c r="A125" s="57">
        <v>2814</v>
      </c>
      <c r="B125" s="57">
        <v>7</v>
      </c>
      <c r="C125" s="44" t="s">
        <v>163</v>
      </c>
      <c r="D125" s="39">
        <v>7.6702946224718369</v>
      </c>
      <c r="E125" s="40">
        <v>0.34864300626304801</v>
      </c>
      <c r="F125" s="41">
        <f t="shared" ref="F125:F164" si="7">IF(E125&lt;0.01,0.25,(IF(E125&lt;0.2,0.5,(IF(E125&lt;0.35,0.6,(IF(E125&lt;0.5,0.7,(IF(E125&lt;0.75,0.8,0.85)))))))))</f>
        <v>0.6</v>
      </c>
      <c r="G125" s="42">
        <f t="shared" si="4"/>
        <v>0.4</v>
      </c>
      <c r="H125" s="43">
        <v>989</v>
      </c>
      <c r="I125" s="63">
        <f t="shared" si="5"/>
        <v>39560</v>
      </c>
    </row>
    <row r="126" spans="1:9" x14ac:dyDescent="0.25">
      <c r="A126" s="57">
        <v>5960</v>
      </c>
      <c r="B126" s="57">
        <v>3</v>
      </c>
      <c r="C126" s="44" t="s">
        <v>164</v>
      </c>
      <c r="D126" s="39">
        <v>3.1578694017818485</v>
      </c>
      <c r="E126" s="40">
        <v>0.47222222222222221</v>
      </c>
      <c r="F126" s="41">
        <f t="shared" si="7"/>
        <v>0.7</v>
      </c>
      <c r="G126" s="42">
        <f t="shared" si="4"/>
        <v>0.30000000000000004</v>
      </c>
      <c r="H126" s="43">
        <v>467</v>
      </c>
      <c r="I126" s="63">
        <f t="shared" si="5"/>
        <v>30000</v>
      </c>
    </row>
    <row r="127" spans="1:9" x14ac:dyDescent="0.25">
      <c r="A127" s="57">
        <v>2828</v>
      </c>
      <c r="B127" s="57">
        <v>7</v>
      </c>
      <c r="C127" s="44" t="s">
        <v>165</v>
      </c>
      <c r="D127" s="39">
        <v>12.064968334024456</v>
      </c>
      <c r="E127" s="40">
        <v>0.16573258606885508</v>
      </c>
      <c r="F127" s="41">
        <f t="shared" si="7"/>
        <v>0.5</v>
      </c>
      <c r="G127" s="42">
        <f t="shared" si="4"/>
        <v>0.5</v>
      </c>
      <c r="H127" s="43">
        <v>1294</v>
      </c>
      <c r="I127" s="63">
        <f t="shared" si="5"/>
        <v>51760</v>
      </c>
    </row>
    <row r="128" spans="1:9" x14ac:dyDescent="0.25">
      <c r="A128" s="57">
        <v>1848</v>
      </c>
      <c r="B128" s="57">
        <v>9</v>
      </c>
      <c r="C128" s="44" t="s">
        <v>166</v>
      </c>
      <c r="D128" s="39">
        <v>4.2241379310344831</v>
      </c>
      <c r="E128" s="40">
        <v>0.90909090909090906</v>
      </c>
      <c r="F128" s="41">
        <f t="shared" si="7"/>
        <v>0.85</v>
      </c>
      <c r="G128" s="42">
        <f t="shared" si="4"/>
        <v>0.15000000000000002</v>
      </c>
      <c r="H128" s="43">
        <v>539</v>
      </c>
      <c r="I128" s="63">
        <f t="shared" si="5"/>
        <v>30000</v>
      </c>
    </row>
    <row r="129" spans="1:9" x14ac:dyDescent="0.25">
      <c r="A129" s="57">
        <v>2856</v>
      </c>
      <c r="B129" s="57">
        <v>10</v>
      </c>
      <c r="C129" s="44" t="s">
        <v>167</v>
      </c>
      <c r="D129" s="39">
        <v>4.0927675322077324</v>
      </c>
      <c r="E129" s="40">
        <v>0.55514250309789348</v>
      </c>
      <c r="F129" s="41">
        <f t="shared" si="7"/>
        <v>0.8</v>
      </c>
      <c r="G129" s="42">
        <f t="shared" si="4"/>
        <v>0.19999999999999996</v>
      </c>
      <c r="H129" s="43">
        <v>784</v>
      </c>
      <c r="I129" s="63">
        <f t="shared" si="5"/>
        <v>31360</v>
      </c>
    </row>
    <row r="130" spans="1:9" x14ac:dyDescent="0.25">
      <c r="A130" s="57">
        <v>2863</v>
      </c>
      <c r="B130" s="57">
        <v>4</v>
      </c>
      <c r="C130" s="44" t="s">
        <v>168</v>
      </c>
      <c r="D130" s="39">
        <v>3.5273405260330053</v>
      </c>
      <c r="E130" s="40">
        <v>0.54741379310344829</v>
      </c>
      <c r="F130" s="41">
        <f t="shared" si="7"/>
        <v>0.8</v>
      </c>
      <c r="G130" s="42">
        <f t="shared" si="4"/>
        <v>0.19999999999999996</v>
      </c>
      <c r="H130" s="43">
        <v>246</v>
      </c>
      <c r="I130" s="63">
        <f t="shared" si="5"/>
        <v>30000</v>
      </c>
    </row>
    <row r="131" spans="1:9" x14ac:dyDescent="0.25">
      <c r="A131" s="57">
        <v>2884</v>
      </c>
      <c r="B131" s="57">
        <v>2</v>
      </c>
      <c r="C131" s="44" t="s">
        <v>169</v>
      </c>
      <c r="D131" s="39">
        <v>15.055695655235866</v>
      </c>
      <c r="E131" s="40">
        <v>0.26126126126126126</v>
      </c>
      <c r="F131" s="41">
        <f t="shared" si="7"/>
        <v>0.6</v>
      </c>
      <c r="G131" s="42">
        <f t="shared" si="4"/>
        <v>0.4</v>
      </c>
      <c r="H131" s="43">
        <v>1435</v>
      </c>
      <c r="I131" s="63">
        <f t="shared" si="5"/>
        <v>57400</v>
      </c>
    </row>
    <row r="132" spans="1:9" x14ac:dyDescent="0.25">
      <c r="A132" s="57">
        <v>2891</v>
      </c>
      <c r="B132" s="57">
        <v>10</v>
      </c>
      <c r="C132" s="44" t="s">
        <v>170</v>
      </c>
      <c r="D132" s="39">
        <v>1.7009855391574089</v>
      </c>
      <c r="E132" s="40">
        <v>0.49185667752442996</v>
      </c>
      <c r="F132" s="41">
        <f t="shared" si="7"/>
        <v>0.7</v>
      </c>
      <c r="G132" s="42">
        <f t="shared" si="4"/>
        <v>0.30000000000000004</v>
      </c>
      <c r="H132" s="43">
        <v>310</v>
      </c>
      <c r="I132" s="63">
        <f t="shared" si="5"/>
        <v>30000</v>
      </c>
    </row>
    <row r="133" spans="1:9" x14ac:dyDescent="0.25">
      <c r="A133" s="57">
        <v>3647</v>
      </c>
      <c r="B133" s="57">
        <v>9</v>
      </c>
      <c r="C133" s="44" t="s">
        <v>171</v>
      </c>
      <c r="D133" s="39">
        <v>0.92702180860392391</v>
      </c>
      <c r="E133" s="40">
        <v>0.39504373177842567</v>
      </c>
      <c r="F133" s="41">
        <f t="shared" si="7"/>
        <v>0.7</v>
      </c>
      <c r="G133" s="42">
        <f t="shared" si="4"/>
        <v>0.30000000000000004</v>
      </c>
      <c r="H133" s="43">
        <v>695</v>
      </c>
      <c r="I133" s="63">
        <f t="shared" si="5"/>
        <v>30000</v>
      </c>
    </row>
    <row r="134" spans="1:9" x14ac:dyDescent="0.25">
      <c r="A134" s="57">
        <v>2912</v>
      </c>
      <c r="B134" s="57">
        <v>3</v>
      </c>
      <c r="C134" s="44" t="s">
        <v>172</v>
      </c>
      <c r="D134" s="39">
        <v>6.7983308737063792</v>
      </c>
      <c r="E134" s="40">
        <v>0.36203319502074688</v>
      </c>
      <c r="F134" s="41">
        <f t="shared" si="7"/>
        <v>0.7</v>
      </c>
      <c r="G134" s="42">
        <f t="shared" si="4"/>
        <v>0.30000000000000004</v>
      </c>
      <c r="H134" s="43">
        <v>971</v>
      </c>
      <c r="I134" s="63">
        <f t="shared" si="5"/>
        <v>38840</v>
      </c>
    </row>
    <row r="135" spans="1:9" x14ac:dyDescent="0.25">
      <c r="A135" s="57">
        <v>2940</v>
      </c>
      <c r="B135" s="57">
        <v>8</v>
      </c>
      <c r="C135" s="44" t="s">
        <v>173</v>
      </c>
      <c r="D135" s="39">
        <v>0.91235963631030559</v>
      </c>
      <c r="E135" s="40">
        <v>0.39344262295081966</v>
      </c>
      <c r="F135" s="41">
        <f t="shared" si="7"/>
        <v>0.7</v>
      </c>
      <c r="G135" s="42">
        <f t="shared" si="4"/>
        <v>0.30000000000000004</v>
      </c>
      <c r="H135" s="43">
        <v>221</v>
      </c>
      <c r="I135" s="63">
        <f t="shared" si="5"/>
        <v>30000</v>
      </c>
    </row>
    <row r="136" spans="1:9" x14ac:dyDescent="0.25">
      <c r="A136" s="57">
        <v>2961</v>
      </c>
      <c r="B136" s="57">
        <v>8</v>
      </c>
      <c r="C136" s="44" t="s">
        <v>174</v>
      </c>
      <c r="D136" s="39">
        <v>4.7881067064270351</v>
      </c>
      <c r="E136" s="40">
        <v>0.36855670103092786</v>
      </c>
      <c r="F136" s="41">
        <f t="shared" si="7"/>
        <v>0.7</v>
      </c>
      <c r="G136" s="42">
        <f t="shared" si="4"/>
        <v>0.30000000000000004</v>
      </c>
      <c r="H136" s="43">
        <v>420</v>
      </c>
      <c r="I136" s="63">
        <f t="shared" si="5"/>
        <v>30000</v>
      </c>
    </row>
    <row r="137" spans="1:9" x14ac:dyDescent="0.25">
      <c r="A137" s="57">
        <v>3087</v>
      </c>
      <c r="B137" s="57">
        <v>2</v>
      </c>
      <c r="C137" s="44" t="s">
        <v>175</v>
      </c>
      <c r="D137" s="39">
        <v>6.898774983881367</v>
      </c>
      <c r="E137" s="40">
        <v>0.42592592592592593</v>
      </c>
      <c r="F137" s="41">
        <f t="shared" si="7"/>
        <v>0.7</v>
      </c>
      <c r="G137" s="42">
        <f t="shared" si="4"/>
        <v>0.30000000000000004</v>
      </c>
      <c r="H137" s="43">
        <v>107</v>
      </c>
      <c r="I137" s="63">
        <f t="shared" si="5"/>
        <v>30000</v>
      </c>
    </row>
    <row r="138" spans="1:9" x14ac:dyDescent="0.25">
      <c r="A138" s="57">
        <v>3094</v>
      </c>
      <c r="B138" s="57">
        <v>2</v>
      </c>
      <c r="C138" s="44" t="s">
        <v>176</v>
      </c>
      <c r="D138" s="39">
        <v>5.002977963073258</v>
      </c>
      <c r="E138" s="40">
        <v>0.25641025641025639</v>
      </c>
      <c r="F138" s="41">
        <f t="shared" si="7"/>
        <v>0.6</v>
      </c>
      <c r="G138" s="42">
        <f t="shared" si="4"/>
        <v>0.4</v>
      </c>
      <c r="H138" s="43">
        <v>84</v>
      </c>
      <c r="I138" s="63">
        <f t="shared" si="5"/>
        <v>30000</v>
      </c>
    </row>
    <row r="139" spans="1:9" x14ac:dyDescent="0.25">
      <c r="A139" s="57">
        <v>3150</v>
      </c>
      <c r="B139" s="57">
        <v>5</v>
      </c>
      <c r="C139" s="44" t="s">
        <v>177</v>
      </c>
      <c r="D139" s="39">
        <v>15.918705569526976</v>
      </c>
      <c r="E139" s="40">
        <v>0.17236842105263159</v>
      </c>
      <c r="F139" s="41">
        <f t="shared" si="7"/>
        <v>0.5</v>
      </c>
      <c r="G139" s="42">
        <f t="shared" ref="G139:G202" si="8">1-F139</f>
        <v>0.5</v>
      </c>
      <c r="H139" s="43">
        <v>1558</v>
      </c>
      <c r="I139" s="63">
        <f t="shared" ref="I139:I202" si="9">IF(H139&lt;750,30000,IF(H139&gt;1500,60000,H139*40))</f>
        <v>60000</v>
      </c>
    </row>
    <row r="140" spans="1:9" x14ac:dyDescent="0.25">
      <c r="A140" s="57">
        <v>3171</v>
      </c>
      <c r="B140" s="57">
        <v>6</v>
      </c>
      <c r="C140" s="44" t="s">
        <v>178</v>
      </c>
      <c r="D140" s="39">
        <v>14.500440782090529</v>
      </c>
      <c r="E140" s="40">
        <v>0.21684414327202323</v>
      </c>
      <c r="F140" s="41">
        <f t="shared" si="7"/>
        <v>0.6</v>
      </c>
      <c r="G140" s="42">
        <f t="shared" si="8"/>
        <v>0.4</v>
      </c>
      <c r="H140" s="43">
        <v>1068</v>
      </c>
      <c r="I140" s="63">
        <f t="shared" si="9"/>
        <v>42720</v>
      </c>
    </row>
    <row r="141" spans="1:9" x14ac:dyDescent="0.25">
      <c r="A141" s="57">
        <v>3206</v>
      </c>
      <c r="B141" s="57">
        <v>10</v>
      </c>
      <c r="C141" s="44" t="s">
        <v>179</v>
      </c>
      <c r="D141" s="39">
        <v>4.6524038613059631</v>
      </c>
      <c r="E141" s="40">
        <v>0.45508982035928142</v>
      </c>
      <c r="F141" s="41">
        <f t="shared" si="7"/>
        <v>0.7</v>
      </c>
      <c r="G141" s="42">
        <f t="shared" si="8"/>
        <v>0.30000000000000004</v>
      </c>
      <c r="H141" s="43">
        <v>527</v>
      </c>
      <c r="I141" s="63">
        <f t="shared" si="9"/>
        <v>30000</v>
      </c>
    </row>
    <row r="142" spans="1:9" x14ac:dyDescent="0.25">
      <c r="A142" s="57">
        <v>3213</v>
      </c>
      <c r="B142" s="57">
        <v>11</v>
      </c>
      <c r="C142" s="44" t="s">
        <v>180</v>
      </c>
      <c r="D142" s="39">
        <v>4.6806028027555255</v>
      </c>
      <c r="E142" s="40">
        <v>0.40909090909090912</v>
      </c>
      <c r="F142" s="41">
        <f t="shared" si="7"/>
        <v>0.7</v>
      </c>
      <c r="G142" s="42">
        <f t="shared" si="8"/>
        <v>0.30000000000000004</v>
      </c>
      <c r="H142" s="43">
        <v>514</v>
      </c>
      <c r="I142" s="63">
        <f t="shared" si="9"/>
        <v>30000</v>
      </c>
    </row>
    <row r="143" spans="1:9" x14ac:dyDescent="0.25">
      <c r="A143" s="57">
        <v>3220</v>
      </c>
      <c r="B143" s="57">
        <v>7</v>
      </c>
      <c r="C143" s="44" t="s">
        <v>181</v>
      </c>
      <c r="D143" s="39">
        <v>11.134716168349497</v>
      </c>
      <c r="E143" s="40">
        <v>0.17576703068122726</v>
      </c>
      <c r="F143" s="41">
        <f t="shared" si="7"/>
        <v>0.5</v>
      </c>
      <c r="G143" s="42">
        <f t="shared" si="8"/>
        <v>0.5</v>
      </c>
      <c r="H143" s="43">
        <v>1915</v>
      </c>
      <c r="I143" s="63">
        <f t="shared" si="9"/>
        <v>60000</v>
      </c>
    </row>
    <row r="144" spans="1:9" x14ac:dyDescent="0.25">
      <c r="A144" s="57">
        <v>3276</v>
      </c>
      <c r="B144" s="57">
        <v>6</v>
      </c>
      <c r="C144" s="44" t="s">
        <v>182</v>
      </c>
      <c r="D144" s="39">
        <v>7.0241343215957377</v>
      </c>
      <c r="E144" s="40">
        <v>0.36130867709815079</v>
      </c>
      <c r="F144" s="41">
        <f t="shared" si="7"/>
        <v>0.7</v>
      </c>
      <c r="G144" s="42">
        <f t="shared" si="8"/>
        <v>0.30000000000000004</v>
      </c>
      <c r="H144" s="43">
        <v>775</v>
      </c>
      <c r="I144" s="63">
        <f t="shared" si="9"/>
        <v>31000</v>
      </c>
    </row>
    <row r="145" spans="1:9" x14ac:dyDescent="0.25">
      <c r="A145" s="57">
        <v>3297</v>
      </c>
      <c r="B145" s="57">
        <v>12</v>
      </c>
      <c r="C145" s="44" t="s">
        <v>183</v>
      </c>
      <c r="D145" s="39">
        <v>2.8694098024136938</v>
      </c>
      <c r="E145" s="40">
        <v>0.31575037147102525</v>
      </c>
      <c r="F145" s="41">
        <f t="shared" si="7"/>
        <v>0.6</v>
      </c>
      <c r="G145" s="42">
        <f t="shared" si="8"/>
        <v>0.4</v>
      </c>
      <c r="H145" s="43">
        <v>1278</v>
      </c>
      <c r="I145" s="63">
        <f t="shared" si="9"/>
        <v>51120</v>
      </c>
    </row>
    <row r="146" spans="1:9" x14ac:dyDescent="0.25">
      <c r="A146" s="57">
        <v>3304</v>
      </c>
      <c r="B146" s="57">
        <v>9</v>
      </c>
      <c r="C146" s="44" t="s">
        <v>184</v>
      </c>
      <c r="D146" s="39">
        <v>6.3474793838129111</v>
      </c>
      <c r="E146" s="40">
        <v>0.1636615811373093</v>
      </c>
      <c r="F146" s="41">
        <f t="shared" si="7"/>
        <v>0.5</v>
      </c>
      <c r="G146" s="42">
        <f t="shared" si="8"/>
        <v>0.5</v>
      </c>
      <c r="H146" s="43">
        <v>664</v>
      </c>
      <c r="I146" s="63">
        <f t="shared" si="9"/>
        <v>30000</v>
      </c>
    </row>
    <row r="147" spans="1:9" x14ac:dyDescent="0.25">
      <c r="A147" s="57">
        <v>3318</v>
      </c>
      <c r="B147" s="57">
        <v>8</v>
      </c>
      <c r="C147" s="44" t="s">
        <v>185</v>
      </c>
      <c r="D147" s="39">
        <v>3.9921041371294708</v>
      </c>
      <c r="E147" s="40">
        <v>0.5130434782608696</v>
      </c>
      <c r="F147" s="41">
        <f t="shared" si="7"/>
        <v>0.8</v>
      </c>
      <c r="G147" s="42">
        <f t="shared" si="8"/>
        <v>0.19999999999999996</v>
      </c>
      <c r="H147" s="43">
        <v>507</v>
      </c>
      <c r="I147" s="63">
        <f t="shared" si="9"/>
        <v>30000</v>
      </c>
    </row>
    <row r="148" spans="1:9" x14ac:dyDescent="0.25">
      <c r="A148" s="57">
        <v>3325</v>
      </c>
      <c r="B148" s="57">
        <v>6</v>
      </c>
      <c r="C148" s="44" t="s">
        <v>186</v>
      </c>
      <c r="D148" s="39">
        <v>4.3608440526102319</v>
      </c>
      <c r="E148" s="40">
        <v>0.34317343173431736</v>
      </c>
      <c r="F148" s="41">
        <f t="shared" si="7"/>
        <v>0.6</v>
      </c>
      <c r="G148" s="42">
        <f t="shared" si="8"/>
        <v>0.4</v>
      </c>
      <c r="H148" s="43">
        <v>834</v>
      </c>
      <c r="I148" s="63">
        <f t="shared" si="9"/>
        <v>33360</v>
      </c>
    </row>
    <row r="149" spans="1:9" x14ac:dyDescent="0.25">
      <c r="A149" s="57">
        <v>3360</v>
      </c>
      <c r="B149" s="57">
        <v>5</v>
      </c>
      <c r="C149" s="44" t="s">
        <v>187</v>
      </c>
      <c r="D149" s="39">
        <v>7.1070467753483024</v>
      </c>
      <c r="E149" s="40">
        <v>0.54021447721179627</v>
      </c>
      <c r="F149" s="41">
        <f t="shared" si="7"/>
        <v>0.8</v>
      </c>
      <c r="G149" s="42">
        <f t="shared" si="8"/>
        <v>0.19999999999999996</v>
      </c>
      <c r="H149" s="43">
        <v>1477</v>
      </c>
      <c r="I149" s="63">
        <f t="shared" si="9"/>
        <v>59080</v>
      </c>
    </row>
    <row r="150" spans="1:9" x14ac:dyDescent="0.25">
      <c r="A150" s="57">
        <v>3367</v>
      </c>
      <c r="B150" s="57">
        <v>6</v>
      </c>
      <c r="C150" s="44" t="s">
        <v>188</v>
      </c>
      <c r="D150" s="39">
        <v>11.547665745978357</v>
      </c>
      <c r="E150" s="40">
        <v>0.26960352422907491</v>
      </c>
      <c r="F150" s="41">
        <f t="shared" si="7"/>
        <v>0.6</v>
      </c>
      <c r="G150" s="42">
        <f t="shared" si="8"/>
        <v>0.4</v>
      </c>
      <c r="H150" s="43">
        <v>1117</v>
      </c>
      <c r="I150" s="63">
        <f t="shared" si="9"/>
        <v>44680</v>
      </c>
    </row>
    <row r="151" spans="1:9" x14ac:dyDescent="0.25">
      <c r="A151" s="57">
        <v>3409</v>
      </c>
      <c r="B151" s="57">
        <v>10</v>
      </c>
      <c r="C151" s="44" t="s">
        <v>189</v>
      </c>
      <c r="D151" s="39">
        <v>6.0997358749806079</v>
      </c>
      <c r="E151" s="40">
        <v>0.28230616302186878</v>
      </c>
      <c r="F151" s="41">
        <f t="shared" si="7"/>
        <v>0.6</v>
      </c>
      <c r="G151" s="42">
        <f t="shared" si="8"/>
        <v>0.4</v>
      </c>
      <c r="H151" s="43">
        <v>2140</v>
      </c>
      <c r="I151" s="63">
        <f t="shared" si="9"/>
        <v>60000</v>
      </c>
    </row>
    <row r="152" spans="1:9" x14ac:dyDescent="0.25">
      <c r="A152" s="57">
        <v>3427</v>
      </c>
      <c r="B152" s="57">
        <v>12</v>
      </c>
      <c r="C152" s="44" t="s">
        <v>190</v>
      </c>
      <c r="D152" s="39">
        <v>1.4617165772345881</v>
      </c>
      <c r="E152" s="40">
        <v>0.58510638297872342</v>
      </c>
      <c r="F152" s="41">
        <f t="shared" si="7"/>
        <v>0.8</v>
      </c>
      <c r="G152" s="42">
        <f t="shared" si="8"/>
        <v>0.19999999999999996</v>
      </c>
      <c r="H152" s="43">
        <v>295</v>
      </c>
      <c r="I152" s="63">
        <f t="shared" si="9"/>
        <v>30000</v>
      </c>
    </row>
    <row r="153" spans="1:9" x14ac:dyDescent="0.25">
      <c r="A153" s="57">
        <v>3428</v>
      </c>
      <c r="B153" s="57">
        <v>4</v>
      </c>
      <c r="C153" s="44" t="s">
        <v>191</v>
      </c>
      <c r="D153" s="39">
        <v>4.1192823107050591</v>
      </c>
      <c r="E153" s="40">
        <v>0.3970976253298153</v>
      </c>
      <c r="F153" s="41">
        <f t="shared" si="7"/>
        <v>0.7</v>
      </c>
      <c r="G153" s="42">
        <f t="shared" si="8"/>
        <v>0.30000000000000004</v>
      </c>
      <c r="H153" s="43">
        <v>800</v>
      </c>
      <c r="I153" s="63">
        <f t="shared" si="9"/>
        <v>32000</v>
      </c>
    </row>
    <row r="154" spans="1:9" x14ac:dyDescent="0.25">
      <c r="A154" s="57">
        <v>3434</v>
      </c>
      <c r="B154" s="57">
        <v>8</v>
      </c>
      <c r="C154" s="44" t="s">
        <v>192</v>
      </c>
      <c r="D154" s="39">
        <v>2.4917558948445131</v>
      </c>
      <c r="E154" s="40">
        <v>0.88109393579072537</v>
      </c>
      <c r="F154" s="41">
        <f t="shared" si="7"/>
        <v>0.85</v>
      </c>
      <c r="G154" s="42">
        <f t="shared" si="8"/>
        <v>0.15000000000000002</v>
      </c>
      <c r="H154" s="43">
        <v>915</v>
      </c>
      <c r="I154" s="63">
        <f t="shared" si="9"/>
        <v>36600</v>
      </c>
    </row>
    <row r="155" spans="1:9" x14ac:dyDescent="0.25">
      <c r="A155" s="57">
        <v>3444</v>
      </c>
      <c r="B155" s="57">
        <v>11</v>
      </c>
      <c r="C155" s="44" t="s">
        <v>193</v>
      </c>
      <c r="D155" s="39">
        <v>13.469689623856521</v>
      </c>
      <c r="E155" s="40">
        <v>0.32424242424242422</v>
      </c>
      <c r="F155" s="41">
        <f t="shared" si="7"/>
        <v>0.6</v>
      </c>
      <c r="G155" s="42">
        <f t="shared" si="8"/>
        <v>0.4</v>
      </c>
      <c r="H155" s="43">
        <v>3388</v>
      </c>
      <c r="I155" s="63">
        <f t="shared" si="9"/>
        <v>60000</v>
      </c>
    </row>
    <row r="156" spans="1:9" x14ac:dyDescent="0.25">
      <c r="A156" s="57">
        <v>3484</v>
      </c>
      <c r="B156" s="57">
        <v>12</v>
      </c>
      <c r="C156" s="44" t="s">
        <v>194</v>
      </c>
      <c r="D156" s="39">
        <v>0.79628660741824653</v>
      </c>
      <c r="E156" s="40">
        <v>0.54794520547945202</v>
      </c>
      <c r="F156" s="41">
        <f t="shared" si="7"/>
        <v>0.8</v>
      </c>
      <c r="G156" s="42">
        <f t="shared" si="8"/>
        <v>0.19999999999999996</v>
      </c>
      <c r="H156" s="43">
        <v>147</v>
      </c>
      <c r="I156" s="63">
        <f t="shared" si="9"/>
        <v>30000</v>
      </c>
    </row>
    <row r="157" spans="1:9" x14ac:dyDescent="0.25">
      <c r="A157" s="57">
        <v>3500</v>
      </c>
      <c r="B157" s="57">
        <v>9</v>
      </c>
      <c r="C157" s="44" t="s">
        <v>195</v>
      </c>
      <c r="D157" s="39">
        <v>4.7434475741485267</v>
      </c>
      <c r="E157" s="40">
        <v>0.36252670125114433</v>
      </c>
      <c r="F157" s="41">
        <f t="shared" si="7"/>
        <v>0.7</v>
      </c>
      <c r="G157" s="42">
        <f t="shared" si="8"/>
        <v>0.30000000000000004</v>
      </c>
      <c r="H157" s="43">
        <v>2707</v>
      </c>
      <c r="I157" s="63">
        <f t="shared" si="9"/>
        <v>60000</v>
      </c>
    </row>
    <row r="158" spans="1:9" x14ac:dyDescent="0.25">
      <c r="A158" s="57">
        <v>3633</v>
      </c>
      <c r="B158" s="57">
        <v>3</v>
      </c>
      <c r="C158" s="44" t="s">
        <v>196</v>
      </c>
      <c r="D158" s="39">
        <v>5.1075217465289082</v>
      </c>
      <c r="E158" s="40">
        <v>0.24123422159887797</v>
      </c>
      <c r="F158" s="41">
        <f t="shared" si="7"/>
        <v>0.6</v>
      </c>
      <c r="G158" s="42">
        <f t="shared" si="8"/>
        <v>0.4</v>
      </c>
      <c r="H158" s="43">
        <v>686</v>
      </c>
      <c r="I158" s="63">
        <f t="shared" si="9"/>
        <v>30000</v>
      </c>
    </row>
    <row r="159" spans="1:9" x14ac:dyDescent="0.25">
      <c r="A159" s="57">
        <v>3640</v>
      </c>
      <c r="B159" s="57">
        <v>9</v>
      </c>
      <c r="C159" s="44" t="s">
        <v>197</v>
      </c>
      <c r="D159" s="39">
        <v>2.1828814034525577</v>
      </c>
      <c r="E159" s="40">
        <v>0.37279151943462896</v>
      </c>
      <c r="F159" s="41">
        <f t="shared" si="7"/>
        <v>0.7</v>
      </c>
      <c r="G159" s="42">
        <f t="shared" si="8"/>
        <v>0.30000000000000004</v>
      </c>
      <c r="H159" s="43">
        <v>545</v>
      </c>
      <c r="I159" s="63">
        <f t="shared" si="9"/>
        <v>30000</v>
      </c>
    </row>
    <row r="160" spans="1:9" x14ac:dyDescent="0.25">
      <c r="A160" s="57">
        <v>3661</v>
      </c>
      <c r="B160" s="57">
        <v>7</v>
      </c>
      <c r="C160" s="44" t="s">
        <v>198</v>
      </c>
      <c r="D160" s="39">
        <v>8.0910397761471238</v>
      </c>
      <c r="E160" s="40">
        <v>0.23584905660377359</v>
      </c>
      <c r="F160" s="41">
        <f t="shared" si="7"/>
        <v>0.6</v>
      </c>
      <c r="G160" s="42">
        <f t="shared" si="8"/>
        <v>0.4</v>
      </c>
      <c r="H160" s="43">
        <v>824</v>
      </c>
      <c r="I160" s="63">
        <f t="shared" si="9"/>
        <v>32960</v>
      </c>
    </row>
    <row r="161" spans="1:9" x14ac:dyDescent="0.25">
      <c r="A161" s="57">
        <v>3668</v>
      </c>
      <c r="B161" s="57">
        <v>10</v>
      </c>
      <c r="C161" s="44" t="s">
        <v>199</v>
      </c>
      <c r="D161" s="39">
        <v>4.9155981488593063</v>
      </c>
      <c r="E161" s="40">
        <v>0.35676251331203407</v>
      </c>
      <c r="F161" s="41">
        <f t="shared" si="7"/>
        <v>0.7</v>
      </c>
      <c r="G161" s="42">
        <f t="shared" si="8"/>
        <v>0.30000000000000004</v>
      </c>
      <c r="H161" s="43">
        <v>915</v>
      </c>
      <c r="I161" s="63">
        <f t="shared" si="9"/>
        <v>36600</v>
      </c>
    </row>
    <row r="162" spans="1:9" x14ac:dyDescent="0.25">
      <c r="A162" s="57">
        <v>3682</v>
      </c>
      <c r="B162" s="57">
        <v>2</v>
      </c>
      <c r="C162" s="44" t="s">
        <v>200</v>
      </c>
      <c r="D162" s="39">
        <v>15.95634748615003</v>
      </c>
      <c r="E162" s="40">
        <v>0.36632016632016634</v>
      </c>
      <c r="F162" s="41">
        <f t="shared" si="7"/>
        <v>0.7</v>
      </c>
      <c r="G162" s="42">
        <f t="shared" si="8"/>
        <v>0.30000000000000004</v>
      </c>
      <c r="H162" s="43">
        <v>2526</v>
      </c>
      <c r="I162" s="63">
        <f t="shared" si="9"/>
        <v>60000</v>
      </c>
    </row>
    <row r="163" spans="1:9" x14ac:dyDescent="0.25">
      <c r="A163" s="57">
        <v>3689</v>
      </c>
      <c r="B163" s="57">
        <v>5</v>
      </c>
      <c r="C163" s="44" t="s">
        <v>201</v>
      </c>
      <c r="D163" s="39">
        <v>4.0666332869757671</v>
      </c>
      <c r="E163" s="40">
        <v>0.43446244477172313</v>
      </c>
      <c r="F163" s="41">
        <f t="shared" si="7"/>
        <v>0.7</v>
      </c>
      <c r="G163" s="42">
        <f t="shared" si="8"/>
        <v>0.30000000000000004</v>
      </c>
      <c r="H163" s="43">
        <v>722</v>
      </c>
      <c r="I163" s="63">
        <f t="shared" si="9"/>
        <v>30000</v>
      </c>
    </row>
    <row r="164" spans="1:9" x14ac:dyDescent="0.25">
      <c r="A164" s="57">
        <v>3696</v>
      </c>
      <c r="B164" s="57">
        <v>2</v>
      </c>
      <c r="C164" s="44" t="s">
        <v>202</v>
      </c>
      <c r="D164" s="39">
        <v>6.1656988897547329</v>
      </c>
      <c r="E164" s="40">
        <v>0.32840236686390534</v>
      </c>
      <c r="F164" s="41">
        <f t="shared" si="7"/>
        <v>0.6</v>
      </c>
      <c r="G164" s="42">
        <f t="shared" si="8"/>
        <v>0.4</v>
      </c>
      <c r="H164" s="43">
        <v>391</v>
      </c>
      <c r="I164" s="63">
        <f t="shared" si="9"/>
        <v>30000</v>
      </c>
    </row>
    <row r="165" spans="1:9" x14ac:dyDescent="0.25">
      <c r="A165" s="57">
        <v>3787</v>
      </c>
      <c r="B165" s="57">
        <v>9</v>
      </c>
      <c r="C165" s="44" t="s">
        <v>203</v>
      </c>
      <c r="D165" s="39">
        <v>8.6667720361285205</v>
      </c>
      <c r="E165" s="40">
        <v>0.23544051767048282</v>
      </c>
      <c r="F165" s="41">
        <v>0.5</v>
      </c>
      <c r="G165" s="42">
        <f t="shared" si="8"/>
        <v>0.5</v>
      </c>
      <c r="H165" s="43">
        <v>2032</v>
      </c>
      <c r="I165" s="63">
        <f t="shared" si="9"/>
        <v>60000</v>
      </c>
    </row>
    <row r="166" spans="1:9" x14ac:dyDescent="0.25">
      <c r="A166" s="57">
        <v>3871</v>
      </c>
      <c r="B166" s="57">
        <v>5</v>
      </c>
      <c r="C166" s="44" t="s">
        <v>204</v>
      </c>
      <c r="D166" s="39">
        <v>3.0092092862893942</v>
      </c>
      <c r="E166" s="40">
        <v>0.56268656716417909</v>
      </c>
      <c r="F166" s="41">
        <f t="shared" ref="F166:F229" si="10">IF(E166&lt;0.01,0.25,(IF(E166&lt;0.2,0.5,(IF(E166&lt;0.35,0.6,(IF(E166&lt;0.5,0.7,(IF(E166&lt;0.75,0.8,0.85)))))))))</f>
        <v>0.8</v>
      </c>
      <c r="G166" s="42">
        <f t="shared" si="8"/>
        <v>0.19999999999999996</v>
      </c>
      <c r="H166" s="43">
        <v>712</v>
      </c>
      <c r="I166" s="63">
        <f t="shared" si="9"/>
        <v>30000</v>
      </c>
    </row>
    <row r="167" spans="1:9" x14ac:dyDescent="0.25">
      <c r="A167" s="57">
        <v>3899</v>
      </c>
      <c r="B167" s="57">
        <v>10</v>
      </c>
      <c r="C167" s="44" t="s">
        <v>205</v>
      </c>
      <c r="D167" s="39">
        <v>3.377772585798744</v>
      </c>
      <c r="E167" s="40">
        <v>0.4130663856691254</v>
      </c>
      <c r="F167" s="41">
        <f t="shared" si="10"/>
        <v>0.7</v>
      </c>
      <c r="G167" s="42">
        <f t="shared" si="8"/>
        <v>0.30000000000000004</v>
      </c>
      <c r="H167" s="43">
        <v>945</v>
      </c>
      <c r="I167" s="63">
        <f t="shared" si="9"/>
        <v>37800</v>
      </c>
    </row>
    <row r="168" spans="1:9" x14ac:dyDescent="0.25">
      <c r="A168" s="57">
        <v>3906</v>
      </c>
      <c r="B168" s="57">
        <v>5</v>
      </c>
      <c r="C168" s="44" t="s">
        <v>206</v>
      </c>
      <c r="D168" s="39">
        <v>7.2812131017684312</v>
      </c>
      <c r="E168" s="40">
        <v>0.41195741195741198</v>
      </c>
      <c r="F168" s="41">
        <f t="shared" si="10"/>
        <v>0.7</v>
      </c>
      <c r="G168" s="42">
        <f t="shared" si="8"/>
        <v>0.30000000000000004</v>
      </c>
      <c r="H168" s="43">
        <v>1178</v>
      </c>
      <c r="I168" s="63">
        <f t="shared" si="9"/>
        <v>47120</v>
      </c>
    </row>
    <row r="169" spans="1:9" x14ac:dyDescent="0.25">
      <c r="A169" s="57">
        <v>3920</v>
      </c>
      <c r="B169" s="57">
        <v>10</v>
      </c>
      <c r="C169" s="44" t="s">
        <v>207</v>
      </c>
      <c r="D169" s="39">
        <v>3.3883978448134089</v>
      </c>
      <c r="E169" s="40">
        <v>0.48511904761904762</v>
      </c>
      <c r="F169" s="41">
        <f t="shared" si="10"/>
        <v>0.7</v>
      </c>
      <c r="G169" s="42">
        <f t="shared" si="8"/>
        <v>0.30000000000000004</v>
      </c>
      <c r="H169" s="43">
        <v>298</v>
      </c>
      <c r="I169" s="63">
        <f t="shared" si="9"/>
        <v>30000</v>
      </c>
    </row>
    <row r="170" spans="1:9" x14ac:dyDescent="0.25">
      <c r="A170" s="57">
        <v>3934</v>
      </c>
      <c r="B170" s="57">
        <v>2</v>
      </c>
      <c r="C170" s="44" t="s">
        <v>208</v>
      </c>
      <c r="D170" s="39">
        <v>11.254452906595045</v>
      </c>
      <c r="E170" s="40">
        <v>0.19732785200411099</v>
      </c>
      <c r="F170" s="41">
        <f t="shared" si="10"/>
        <v>0.5</v>
      </c>
      <c r="G170" s="42">
        <f t="shared" si="8"/>
        <v>0.5</v>
      </c>
      <c r="H170" s="43">
        <v>894</v>
      </c>
      <c r="I170" s="63">
        <f t="shared" si="9"/>
        <v>35760</v>
      </c>
    </row>
    <row r="171" spans="1:9" x14ac:dyDescent="0.25">
      <c r="A171" s="57">
        <v>3941</v>
      </c>
      <c r="B171" s="57">
        <v>7</v>
      </c>
      <c r="C171" s="44" t="s">
        <v>209</v>
      </c>
      <c r="D171" s="39">
        <v>8.3079236257635607</v>
      </c>
      <c r="E171" s="40">
        <v>0.20867959372114497</v>
      </c>
      <c r="F171" s="41">
        <f t="shared" si="10"/>
        <v>0.6</v>
      </c>
      <c r="G171" s="42">
        <f t="shared" si="8"/>
        <v>0.4</v>
      </c>
      <c r="H171" s="43">
        <v>1169</v>
      </c>
      <c r="I171" s="63">
        <f t="shared" si="9"/>
        <v>46760</v>
      </c>
    </row>
    <row r="172" spans="1:9" x14ac:dyDescent="0.25">
      <c r="A172" s="57">
        <v>3948</v>
      </c>
      <c r="B172" s="57">
        <v>5</v>
      </c>
      <c r="C172" s="44" t="s">
        <v>210</v>
      </c>
      <c r="D172" s="39">
        <v>5.2255113674548745</v>
      </c>
      <c r="E172" s="40">
        <v>0.48006379585326953</v>
      </c>
      <c r="F172" s="41">
        <f t="shared" si="10"/>
        <v>0.7</v>
      </c>
      <c r="G172" s="42">
        <f t="shared" si="8"/>
        <v>0.30000000000000004</v>
      </c>
      <c r="H172" s="43">
        <v>595</v>
      </c>
      <c r="I172" s="63">
        <f t="shared" si="9"/>
        <v>30000</v>
      </c>
    </row>
    <row r="173" spans="1:9" x14ac:dyDescent="0.25">
      <c r="A173" s="57">
        <v>3955</v>
      </c>
      <c r="B173" s="57">
        <v>6</v>
      </c>
      <c r="C173" s="44" t="s">
        <v>211</v>
      </c>
      <c r="D173" s="39">
        <v>15.703129675219611</v>
      </c>
      <c r="E173" s="40">
        <v>0.34584221748400851</v>
      </c>
      <c r="F173" s="41">
        <f t="shared" si="10"/>
        <v>0.6</v>
      </c>
      <c r="G173" s="42">
        <f t="shared" si="8"/>
        <v>0.4</v>
      </c>
      <c r="H173" s="43">
        <v>2423</v>
      </c>
      <c r="I173" s="63">
        <f t="shared" si="9"/>
        <v>60000</v>
      </c>
    </row>
    <row r="174" spans="1:9" x14ac:dyDescent="0.25">
      <c r="A174" s="57">
        <v>3969</v>
      </c>
      <c r="B174" s="57">
        <v>8</v>
      </c>
      <c r="C174" s="44" t="s">
        <v>212</v>
      </c>
      <c r="D174" s="39">
        <v>5.1572572679370801</v>
      </c>
      <c r="E174" s="40">
        <v>0.42139737991266374</v>
      </c>
      <c r="F174" s="41">
        <f t="shared" si="10"/>
        <v>0.7</v>
      </c>
      <c r="G174" s="42">
        <f t="shared" si="8"/>
        <v>0.30000000000000004</v>
      </c>
      <c r="H174" s="43">
        <v>368</v>
      </c>
      <c r="I174" s="63">
        <f t="shared" si="9"/>
        <v>30000</v>
      </c>
    </row>
    <row r="175" spans="1:9" x14ac:dyDescent="0.25">
      <c r="A175" s="57">
        <v>4690</v>
      </c>
      <c r="B175" s="57">
        <v>2</v>
      </c>
      <c r="C175" s="44" t="s">
        <v>213</v>
      </c>
      <c r="D175" s="39">
        <v>9.6842105263157894</v>
      </c>
      <c r="E175" s="40">
        <v>0.11627906976744186</v>
      </c>
      <c r="F175" s="41">
        <f t="shared" si="10"/>
        <v>0.5</v>
      </c>
      <c r="G175" s="42">
        <f t="shared" si="8"/>
        <v>0.5</v>
      </c>
      <c r="H175" s="43">
        <v>184</v>
      </c>
      <c r="I175" s="63">
        <f t="shared" si="9"/>
        <v>30000</v>
      </c>
    </row>
    <row r="176" spans="1:9" x14ac:dyDescent="0.25">
      <c r="A176" s="57">
        <v>2016</v>
      </c>
      <c r="B176" s="57">
        <v>3</v>
      </c>
      <c r="C176" s="44" t="s">
        <v>214</v>
      </c>
      <c r="D176" s="39">
        <v>3.1339015939959198</v>
      </c>
      <c r="E176" s="40">
        <v>0.51315789473684215</v>
      </c>
      <c r="F176" s="41">
        <f t="shared" si="10"/>
        <v>0.8</v>
      </c>
      <c r="G176" s="42">
        <f t="shared" si="8"/>
        <v>0.19999999999999996</v>
      </c>
      <c r="H176" s="43">
        <v>466</v>
      </c>
      <c r="I176" s="63">
        <f t="shared" si="9"/>
        <v>30000</v>
      </c>
    </row>
    <row r="177" spans="1:9" x14ac:dyDescent="0.25">
      <c r="A177" s="57">
        <v>616</v>
      </c>
      <c r="B177" s="57">
        <v>9</v>
      </c>
      <c r="C177" s="44" t="s">
        <v>215</v>
      </c>
      <c r="D177" s="39">
        <v>0.55701919458035376</v>
      </c>
      <c r="E177" s="40">
        <v>0.37341772151898733</v>
      </c>
      <c r="F177" s="41">
        <f t="shared" si="10"/>
        <v>0.7</v>
      </c>
      <c r="G177" s="42">
        <f t="shared" si="8"/>
        <v>0.30000000000000004</v>
      </c>
      <c r="H177" s="43">
        <v>148</v>
      </c>
      <c r="I177" s="63">
        <f t="shared" si="9"/>
        <v>30000</v>
      </c>
    </row>
    <row r="178" spans="1:9" x14ac:dyDescent="0.25">
      <c r="A178" s="57">
        <v>1945</v>
      </c>
      <c r="B178" s="57">
        <v>1</v>
      </c>
      <c r="C178" s="44" t="s">
        <v>216</v>
      </c>
      <c r="D178" s="39">
        <v>13.068502516664742</v>
      </c>
      <c r="E178" s="40">
        <v>0.12228260869565218</v>
      </c>
      <c r="F178" s="41">
        <f t="shared" si="10"/>
        <v>0.5</v>
      </c>
      <c r="G178" s="42">
        <f t="shared" si="8"/>
        <v>0.5</v>
      </c>
      <c r="H178" s="43">
        <v>823</v>
      </c>
      <c r="I178" s="63">
        <f t="shared" si="9"/>
        <v>32920</v>
      </c>
    </row>
    <row r="179" spans="1:9" x14ac:dyDescent="0.25">
      <c r="A179" s="57">
        <v>1526</v>
      </c>
      <c r="B179" s="57">
        <v>9</v>
      </c>
      <c r="C179" s="44" t="s">
        <v>217</v>
      </c>
      <c r="D179" s="39">
        <v>2.7768676708421309</v>
      </c>
      <c r="E179" s="40">
        <v>0.38922610015174508</v>
      </c>
      <c r="F179" s="41">
        <f t="shared" si="10"/>
        <v>0.7</v>
      </c>
      <c r="G179" s="42">
        <f t="shared" si="8"/>
        <v>0.30000000000000004</v>
      </c>
      <c r="H179" s="43">
        <v>1316</v>
      </c>
      <c r="I179" s="63">
        <f t="shared" si="9"/>
        <v>52640</v>
      </c>
    </row>
    <row r="180" spans="1:9" x14ac:dyDescent="0.25">
      <c r="A180" s="57">
        <v>3654</v>
      </c>
      <c r="B180" s="57">
        <v>12</v>
      </c>
      <c r="C180" s="44" t="s">
        <v>218</v>
      </c>
      <c r="D180" s="39">
        <v>0.8786197203047641</v>
      </c>
      <c r="E180" s="40">
        <v>0.43729903536977494</v>
      </c>
      <c r="F180" s="41">
        <f t="shared" si="10"/>
        <v>0.7</v>
      </c>
      <c r="G180" s="42">
        <f t="shared" si="8"/>
        <v>0.30000000000000004</v>
      </c>
      <c r="H180" s="43">
        <v>368</v>
      </c>
      <c r="I180" s="63">
        <f t="shared" si="9"/>
        <v>30000</v>
      </c>
    </row>
    <row r="181" spans="1:9" x14ac:dyDescent="0.25">
      <c r="A181" s="57">
        <v>3990</v>
      </c>
      <c r="B181" s="57">
        <v>4</v>
      </c>
      <c r="C181" s="44" t="s">
        <v>219</v>
      </c>
      <c r="D181" s="39">
        <v>4.5226770114337249</v>
      </c>
      <c r="E181" s="40">
        <v>0.53902798232695137</v>
      </c>
      <c r="F181" s="41">
        <f t="shared" si="10"/>
        <v>0.8</v>
      </c>
      <c r="G181" s="42">
        <f t="shared" si="8"/>
        <v>0.19999999999999996</v>
      </c>
      <c r="H181" s="43">
        <v>680</v>
      </c>
      <c r="I181" s="63">
        <f t="shared" si="9"/>
        <v>30000</v>
      </c>
    </row>
    <row r="182" spans="1:9" x14ac:dyDescent="0.25">
      <c r="A182" s="57">
        <v>4011</v>
      </c>
      <c r="B182" s="57">
        <v>2</v>
      </c>
      <c r="C182" s="44" t="s">
        <v>220</v>
      </c>
      <c r="D182" s="39">
        <v>7.833333333333333</v>
      </c>
      <c r="E182" s="40">
        <v>0.15555555555555556</v>
      </c>
      <c r="F182" s="41">
        <f t="shared" si="10"/>
        <v>0.5</v>
      </c>
      <c r="G182" s="42">
        <f t="shared" si="8"/>
        <v>0.5</v>
      </c>
      <c r="H182" s="43">
        <v>94</v>
      </c>
      <c r="I182" s="63">
        <f t="shared" si="9"/>
        <v>30000</v>
      </c>
    </row>
    <row r="183" spans="1:9" x14ac:dyDescent="0.25">
      <c r="A183" s="57">
        <v>4025</v>
      </c>
      <c r="B183" s="57">
        <v>6</v>
      </c>
      <c r="C183" s="44" t="s">
        <v>221</v>
      </c>
      <c r="D183" s="39">
        <v>8.1104387238949904</v>
      </c>
      <c r="E183" s="40">
        <v>0.23357664233576642</v>
      </c>
      <c r="F183" s="41">
        <f t="shared" si="10"/>
        <v>0.6</v>
      </c>
      <c r="G183" s="42">
        <f t="shared" si="8"/>
        <v>0.4</v>
      </c>
      <c r="H183" s="43">
        <v>506</v>
      </c>
      <c r="I183" s="63">
        <f t="shared" si="9"/>
        <v>30000</v>
      </c>
    </row>
    <row r="184" spans="1:9" x14ac:dyDescent="0.25">
      <c r="A184" s="57">
        <v>4067</v>
      </c>
      <c r="B184" s="57">
        <v>8</v>
      </c>
      <c r="C184" s="44" t="s">
        <v>222</v>
      </c>
      <c r="D184" s="39">
        <v>11.247989990890744</v>
      </c>
      <c r="E184" s="40">
        <v>0.43981042654028435</v>
      </c>
      <c r="F184" s="41">
        <f t="shared" si="10"/>
        <v>0.7</v>
      </c>
      <c r="G184" s="42">
        <f t="shared" si="8"/>
        <v>0.30000000000000004</v>
      </c>
      <c r="H184" s="43">
        <v>1121</v>
      </c>
      <c r="I184" s="63">
        <f t="shared" si="9"/>
        <v>44840</v>
      </c>
    </row>
    <row r="185" spans="1:9" x14ac:dyDescent="0.25">
      <c r="A185" s="57">
        <v>4074</v>
      </c>
      <c r="B185" s="57">
        <v>8</v>
      </c>
      <c r="C185" s="44" t="s">
        <v>223</v>
      </c>
      <c r="D185" s="39">
        <v>10.191513358099426</v>
      </c>
      <c r="E185" s="40">
        <v>0.30874785591766724</v>
      </c>
      <c r="F185" s="41">
        <f t="shared" si="10"/>
        <v>0.6</v>
      </c>
      <c r="G185" s="42">
        <f t="shared" si="8"/>
        <v>0.4</v>
      </c>
      <c r="H185" s="43">
        <v>1817</v>
      </c>
      <c r="I185" s="63">
        <f t="shared" si="9"/>
        <v>60000</v>
      </c>
    </row>
    <row r="186" spans="1:9" x14ac:dyDescent="0.25">
      <c r="A186" s="57">
        <v>4088</v>
      </c>
      <c r="B186" s="57">
        <v>6</v>
      </c>
      <c r="C186" s="44" t="s">
        <v>224</v>
      </c>
      <c r="D186" s="39">
        <v>13.725859083288208</v>
      </c>
      <c r="E186" s="40">
        <v>0.27479674796747966</v>
      </c>
      <c r="F186" s="41">
        <f t="shared" si="10"/>
        <v>0.6</v>
      </c>
      <c r="G186" s="42">
        <f t="shared" si="8"/>
        <v>0.4</v>
      </c>
      <c r="H186" s="43">
        <v>1307</v>
      </c>
      <c r="I186" s="63">
        <f t="shared" si="9"/>
        <v>52280</v>
      </c>
    </row>
    <row r="187" spans="1:9" x14ac:dyDescent="0.25">
      <c r="A187" s="57">
        <v>4165</v>
      </c>
      <c r="B187" s="57">
        <v>11</v>
      </c>
      <c r="C187" s="44" t="s">
        <v>225</v>
      </c>
      <c r="D187" s="39">
        <v>14.832208557175788</v>
      </c>
      <c r="E187" s="40">
        <v>0.23487962419260131</v>
      </c>
      <c r="F187" s="41">
        <f t="shared" si="10"/>
        <v>0.6</v>
      </c>
      <c r="G187" s="42">
        <f t="shared" si="8"/>
        <v>0.4</v>
      </c>
      <c r="H187" s="43">
        <v>1684</v>
      </c>
      <c r="I187" s="63">
        <f t="shared" si="9"/>
        <v>60000</v>
      </c>
    </row>
    <row r="188" spans="1:9" x14ac:dyDescent="0.25">
      <c r="A188" s="57">
        <v>4186</v>
      </c>
      <c r="B188" s="57">
        <v>10</v>
      </c>
      <c r="C188" s="44" t="s">
        <v>226</v>
      </c>
      <c r="D188" s="39">
        <v>3.2327183789187788</v>
      </c>
      <c r="E188" s="40">
        <v>0.36854190585533869</v>
      </c>
      <c r="F188" s="41">
        <f t="shared" si="10"/>
        <v>0.7</v>
      </c>
      <c r="G188" s="42">
        <f t="shared" si="8"/>
        <v>0.30000000000000004</v>
      </c>
      <c r="H188" s="43">
        <v>945</v>
      </c>
      <c r="I188" s="63">
        <f t="shared" si="9"/>
        <v>37800</v>
      </c>
    </row>
    <row r="189" spans="1:9" x14ac:dyDescent="0.25">
      <c r="A189" s="57">
        <v>4207</v>
      </c>
      <c r="B189" s="57">
        <v>10</v>
      </c>
      <c r="C189" s="44" t="s">
        <v>227</v>
      </c>
      <c r="D189" s="39">
        <v>3.1270861041140652</v>
      </c>
      <c r="E189" s="40">
        <v>0.45252525252525255</v>
      </c>
      <c r="F189" s="41">
        <f t="shared" si="10"/>
        <v>0.7</v>
      </c>
      <c r="G189" s="42">
        <f t="shared" si="8"/>
        <v>0.30000000000000004</v>
      </c>
      <c r="H189" s="43">
        <v>495</v>
      </c>
      <c r="I189" s="63">
        <f t="shared" si="9"/>
        <v>30000</v>
      </c>
    </row>
    <row r="190" spans="1:9" x14ac:dyDescent="0.25">
      <c r="A190" s="57">
        <v>4221</v>
      </c>
      <c r="B190" s="57">
        <v>2</v>
      </c>
      <c r="C190" s="44" t="s">
        <v>228</v>
      </c>
      <c r="D190" s="39">
        <v>13.763511612530451</v>
      </c>
      <c r="E190" s="40">
        <v>0.25738916256157635</v>
      </c>
      <c r="F190" s="41">
        <f t="shared" si="10"/>
        <v>0.6</v>
      </c>
      <c r="G190" s="42">
        <f t="shared" si="8"/>
        <v>0.4</v>
      </c>
      <c r="H190" s="43">
        <v>1106</v>
      </c>
      <c r="I190" s="63">
        <f t="shared" si="9"/>
        <v>44240</v>
      </c>
    </row>
    <row r="191" spans="1:9" x14ac:dyDescent="0.25">
      <c r="A191" s="57">
        <v>4228</v>
      </c>
      <c r="B191" s="57">
        <v>5</v>
      </c>
      <c r="C191" s="44" t="s">
        <v>229</v>
      </c>
      <c r="D191" s="39">
        <v>9.3455885581950824</v>
      </c>
      <c r="E191" s="40">
        <v>0.3460591133004926</v>
      </c>
      <c r="F191" s="41">
        <f t="shared" si="10"/>
        <v>0.6</v>
      </c>
      <c r="G191" s="42">
        <f t="shared" si="8"/>
        <v>0.4</v>
      </c>
      <c r="H191" s="43">
        <v>861</v>
      </c>
      <c r="I191" s="63">
        <f t="shared" si="9"/>
        <v>34440</v>
      </c>
    </row>
    <row r="192" spans="1:9" x14ac:dyDescent="0.25">
      <c r="A192" s="57">
        <v>4235</v>
      </c>
      <c r="B192" s="57">
        <v>2</v>
      </c>
      <c r="C192" s="44" t="s">
        <v>230</v>
      </c>
      <c r="D192" s="39">
        <v>4.1621621621621623</v>
      </c>
      <c r="E192" s="40">
        <v>9.7472924187725629E-2</v>
      </c>
      <c r="F192" s="41">
        <f t="shared" si="10"/>
        <v>0.5</v>
      </c>
      <c r="G192" s="42">
        <f t="shared" si="8"/>
        <v>0.5</v>
      </c>
      <c r="H192" s="43">
        <v>154</v>
      </c>
      <c r="I192" s="63">
        <f t="shared" si="9"/>
        <v>30000</v>
      </c>
    </row>
    <row r="193" spans="1:9" x14ac:dyDescent="0.25">
      <c r="A193" s="57">
        <v>4151</v>
      </c>
      <c r="B193" s="57">
        <v>2</v>
      </c>
      <c r="C193" s="44" t="s">
        <v>231</v>
      </c>
      <c r="D193" s="39">
        <v>6.8231672954021327</v>
      </c>
      <c r="E193" s="40">
        <v>0.30389610389610389</v>
      </c>
      <c r="F193" s="41">
        <f t="shared" si="10"/>
        <v>0.6</v>
      </c>
      <c r="G193" s="42">
        <f t="shared" si="8"/>
        <v>0.4</v>
      </c>
      <c r="H193" s="43">
        <v>849</v>
      </c>
      <c r="I193" s="63">
        <f t="shared" si="9"/>
        <v>33960</v>
      </c>
    </row>
    <row r="194" spans="1:9" x14ac:dyDescent="0.25">
      <c r="A194" s="57">
        <v>490</v>
      </c>
      <c r="B194" s="57">
        <v>3</v>
      </c>
      <c r="C194" s="44" t="s">
        <v>232</v>
      </c>
      <c r="D194" s="39">
        <v>4.1503767086357914</v>
      </c>
      <c r="E194" s="40">
        <v>0.34474327628361856</v>
      </c>
      <c r="F194" s="41">
        <f t="shared" si="10"/>
        <v>0.6</v>
      </c>
      <c r="G194" s="42">
        <f t="shared" si="8"/>
        <v>0.4</v>
      </c>
      <c r="H194" s="43">
        <v>468</v>
      </c>
      <c r="I194" s="63">
        <f t="shared" si="9"/>
        <v>30000</v>
      </c>
    </row>
    <row r="195" spans="1:9" x14ac:dyDescent="0.25">
      <c r="A195" s="57">
        <v>4270</v>
      </c>
      <c r="B195" s="57">
        <v>11</v>
      </c>
      <c r="C195" s="44" t="s">
        <v>233</v>
      </c>
      <c r="D195" s="39">
        <v>2.7188308384712832</v>
      </c>
      <c r="E195" s="40">
        <v>0.26431718061674009</v>
      </c>
      <c r="F195" s="41">
        <f t="shared" si="10"/>
        <v>0.6</v>
      </c>
      <c r="G195" s="42">
        <f t="shared" si="8"/>
        <v>0.4</v>
      </c>
      <c r="H195" s="43">
        <v>251</v>
      </c>
      <c r="I195" s="63">
        <f t="shared" si="9"/>
        <v>30000</v>
      </c>
    </row>
    <row r="196" spans="1:9" x14ac:dyDescent="0.25">
      <c r="A196" s="57">
        <v>4305</v>
      </c>
      <c r="B196" s="57">
        <v>8</v>
      </c>
      <c r="C196" s="44" t="s">
        <v>234</v>
      </c>
      <c r="D196" s="39">
        <v>12.630780963719529</v>
      </c>
      <c r="E196" s="40">
        <v>0.33171912832929784</v>
      </c>
      <c r="F196" s="41">
        <f t="shared" si="10"/>
        <v>0.6</v>
      </c>
      <c r="G196" s="42">
        <f t="shared" si="8"/>
        <v>0.4</v>
      </c>
      <c r="H196" s="43">
        <v>1095</v>
      </c>
      <c r="I196" s="63">
        <f t="shared" si="9"/>
        <v>43800</v>
      </c>
    </row>
    <row r="197" spans="1:9" x14ac:dyDescent="0.25">
      <c r="A197" s="57">
        <v>4330</v>
      </c>
      <c r="B197" s="57">
        <v>9</v>
      </c>
      <c r="C197" s="44" t="s">
        <v>235</v>
      </c>
      <c r="D197" s="39">
        <v>1.4145628866659077</v>
      </c>
      <c r="E197" s="40">
        <v>0.6</v>
      </c>
      <c r="F197" s="41">
        <f t="shared" si="10"/>
        <v>0.8</v>
      </c>
      <c r="G197" s="42">
        <f t="shared" si="8"/>
        <v>0.19999999999999996</v>
      </c>
      <c r="H197" s="43">
        <v>153</v>
      </c>
      <c r="I197" s="63">
        <f t="shared" si="9"/>
        <v>30000</v>
      </c>
    </row>
    <row r="198" spans="1:9" x14ac:dyDescent="0.25">
      <c r="A198" s="57">
        <v>4347</v>
      </c>
      <c r="B198" s="57">
        <v>12</v>
      </c>
      <c r="C198" s="44" t="s">
        <v>236</v>
      </c>
      <c r="D198" s="39">
        <v>1.3340918043022387</v>
      </c>
      <c r="E198" s="40">
        <v>0.44313725490196076</v>
      </c>
      <c r="F198" s="41">
        <f t="shared" si="10"/>
        <v>0.7</v>
      </c>
      <c r="G198" s="42">
        <f t="shared" si="8"/>
        <v>0.30000000000000004</v>
      </c>
      <c r="H198" s="43">
        <v>794</v>
      </c>
      <c r="I198" s="63">
        <f t="shared" si="9"/>
        <v>31760</v>
      </c>
    </row>
    <row r="199" spans="1:9" x14ac:dyDescent="0.25">
      <c r="A199" s="57">
        <v>4368</v>
      </c>
      <c r="B199" s="57">
        <v>5</v>
      </c>
      <c r="C199" s="44" t="s">
        <v>237</v>
      </c>
      <c r="D199" s="39">
        <v>1.6097613684012255</v>
      </c>
      <c r="E199" s="40">
        <v>0.34010152284263961</v>
      </c>
      <c r="F199" s="41">
        <f t="shared" si="10"/>
        <v>0.6</v>
      </c>
      <c r="G199" s="42">
        <f t="shared" si="8"/>
        <v>0.4</v>
      </c>
      <c r="H199" s="43">
        <v>586</v>
      </c>
      <c r="I199" s="63">
        <f t="shared" si="9"/>
        <v>30000</v>
      </c>
    </row>
    <row r="200" spans="1:9" x14ac:dyDescent="0.25">
      <c r="A200" s="57">
        <v>4389</v>
      </c>
      <c r="B200" s="57">
        <v>3</v>
      </c>
      <c r="C200" s="44" t="s">
        <v>238</v>
      </c>
      <c r="D200" s="39">
        <v>10.249293322956822</v>
      </c>
      <c r="E200" s="40">
        <v>0.32321899736147758</v>
      </c>
      <c r="F200" s="41">
        <f t="shared" si="10"/>
        <v>0.6</v>
      </c>
      <c r="G200" s="42">
        <f t="shared" si="8"/>
        <v>0.4</v>
      </c>
      <c r="H200" s="43">
        <v>1505</v>
      </c>
      <c r="I200" s="63">
        <f t="shared" si="9"/>
        <v>60000</v>
      </c>
    </row>
    <row r="201" spans="1:9" x14ac:dyDescent="0.25">
      <c r="A201" s="57">
        <v>4459</v>
      </c>
      <c r="B201" s="57">
        <v>11</v>
      </c>
      <c r="C201" s="44" t="s">
        <v>239</v>
      </c>
      <c r="D201" s="39">
        <v>3.3989179800653035</v>
      </c>
      <c r="E201" s="40">
        <v>1.7605633802816902E-2</v>
      </c>
      <c r="F201" s="41">
        <f t="shared" si="10"/>
        <v>0.5</v>
      </c>
      <c r="G201" s="42">
        <f t="shared" si="8"/>
        <v>0.5</v>
      </c>
      <c r="H201" s="43">
        <v>279</v>
      </c>
      <c r="I201" s="63">
        <f t="shared" si="9"/>
        <v>30000</v>
      </c>
    </row>
    <row r="202" spans="1:9" x14ac:dyDescent="0.25">
      <c r="A202" s="57">
        <v>4508</v>
      </c>
      <c r="B202" s="57">
        <v>5</v>
      </c>
      <c r="C202" s="44" t="s">
        <v>240</v>
      </c>
      <c r="D202" s="39">
        <v>6.5309868876578943</v>
      </c>
      <c r="E202" s="40">
        <v>0.37435897435897436</v>
      </c>
      <c r="F202" s="41">
        <f t="shared" si="10"/>
        <v>0.7</v>
      </c>
      <c r="G202" s="42">
        <f t="shared" si="8"/>
        <v>0.30000000000000004</v>
      </c>
      <c r="H202" s="43">
        <v>401</v>
      </c>
      <c r="I202" s="63">
        <f t="shared" si="9"/>
        <v>30000</v>
      </c>
    </row>
    <row r="203" spans="1:9" x14ac:dyDescent="0.25">
      <c r="A203" s="57">
        <v>4501</v>
      </c>
      <c r="B203" s="57">
        <v>5</v>
      </c>
      <c r="C203" s="44" t="s">
        <v>241</v>
      </c>
      <c r="D203" s="39">
        <v>11.499585117599771</v>
      </c>
      <c r="E203" s="40">
        <v>0.36920596533655786</v>
      </c>
      <c r="F203" s="41">
        <f t="shared" si="10"/>
        <v>0.7</v>
      </c>
      <c r="G203" s="42">
        <f t="shared" ref="G203:G266" si="11">1-F203</f>
        <v>0.30000000000000004</v>
      </c>
      <c r="H203" s="43">
        <v>2427</v>
      </c>
      <c r="I203" s="63">
        <f t="shared" ref="I203:I266" si="12">IF(H203&lt;750,30000,IF(H203&gt;1500,60000,H203*40))</f>
        <v>60000</v>
      </c>
    </row>
    <row r="204" spans="1:9" x14ac:dyDescent="0.25">
      <c r="A204" s="57">
        <v>4529</v>
      </c>
      <c r="B204" s="57">
        <v>3</v>
      </c>
      <c r="C204" s="44" t="s">
        <v>242</v>
      </c>
      <c r="D204" s="39">
        <v>4.199158501235301</v>
      </c>
      <c r="E204" s="40">
        <v>0.33024691358024694</v>
      </c>
      <c r="F204" s="41">
        <f t="shared" si="10"/>
        <v>0.6</v>
      </c>
      <c r="G204" s="42">
        <f t="shared" si="11"/>
        <v>0.4</v>
      </c>
      <c r="H204" s="43">
        <v>330</v>
      </c>
      <c r="I204" s="63">
        <f t="shared" si="12"/>
        <v>30000</v>
      </c>
    </row>
    <row r="205" spans="1:9" x14ac:dyDescent="0.25">
      <c r="A205" s="57">
        <v>4536</v>
      </c>
      <c r="B205" s="57">
        <v>5</v>
      </c>
      <c r="C205" s="44" t="s">
        <v>243</v>
      </c>
      <c r="D205" s="39">
        <v>11.351693494332352</v>
      </c>
      <c r="E205" s="40">
        <v>0.21805183199285075</v>
      </c>
      <c r="F205" s="41">
        <f t="shared" si="10"/>
        <v>0.6</v>
      </c>
      <c r="G205" s="42">
        <f t="shared" si="11"/>
        <v>0.4</v>
      </c>
      <c r="H205" s="43">
        <v>1103</v>
      </c>
      <c r="I205" s="63">
        <f t="shared" si="12"/>
        <v>44120</v>
      </c>
    </row>
    <row r="206" spans="1:9" x14ac:dyDescent="0.25">
      <c r="A206" s="57">
        <v>4543</v>
      </c>
      <c r="B206" s="57">
        <v>3</v>
      </c>
      <c r="C206" s="44" t="s">
        <v>244</v>
      </c>
      <c r="D206" s="39">
        <v>11.920853104545314</v>
      </c>
      <c r="E206" s="40">
        <v>0.50271739130434778</v>
      </c>
      <c r="F206" s="41">
        <f t="shared" si="10"/>
        <v>0.8</v>
      </c>
      <c r="G206" s="42">
        <f t="shared" si="11"/>
        <v>0.19999999999999996</v>
      </c>
      <c r="H206" s="43">
        <v>1088</v>
      </c>
      <c r="I206" s="63">
        <f t="shared" si="12"/>
        <v>43520</v>
      </c>
    </row>
    <row r="207" spans="1:9" x14ac:dyDescent="0.25">
      <c r="A207" s="57">
        <v>4557</v>
      </c>
      <c r="B207" s="57">
        <v>11</v>
      </c>
      <c r="C207" s="44" t="s">
        <v>245</v>
      </c>
      <c r="D207" s="39">
        <v>3.7498691862524458</v>
      </c>
      <c r="E207" s="40">
        <v>0.40540540540540543</v>
      </c>
      <c r="F207" s="41">
        <f t="shared" si="10"/>
        <v>0.7</v>
      </c>
      <c r="G207" s="42">
        <f t="shared" si="11"/>
        <v>0.30000000000000004</v>
      </c>
      <c r="H207" s="43">
        <v>332</v>
      </c>
      <c r="I207" s="63">
        <f t="shared" si="12"/>
        <v>30000</v>
      </c>
    </row>
    <row r="208" spans="1:9" x14ac:dyDescent="0.25">
      <c r="A208" s="57">
        <v>4571</v>
      </c>
      <c r="B208" s="57">
        <v>9</v>
      </c>
      <c r="C208" s="44" t="s">
        <v>246</v>
      </c>
      <c r="D208" s="39">
        <v>1.0104493375694465</v>
      </c>
      <c r="E208" s="40">
        <v>0.37150127226463103</v>
      </c>
      <c r="F208" s="41">
        <f t="shared" si="10"/>
        <v>0.7</v>
      </c>
      <c r="G208" s="42">
        <f t="shared" si="11"/>
        <v>0.30000000000000004</v>
      </c>
      <c r="H208" s="43">
        <v>423</v>
      </c>
      <c r="I208" s="63">
        <f t="shared" si="12"/>
        <v>30000</v>
      </c>
    </row>
    <row r="209" spans="1:9" x14ac:dyDescent="0.25">
      <c r="A209" s="57">
        <v>4606</v>
      </c>
      <c r="B209" s="57">
        <v>5</v>
      </c>
      <c r="C209" s="44" t="s">
        <v>247</v>
      </c>
      <c r="D209" s="39">
        <v>4.4779157055368026</v>
      </c>
      <c r="E209" s="40">
        <v>0.35227272727272729</v>
      </c>
      <c r="F209" s="41">
        <f t="shared" si="10"/>
        <v>0.7</v>
      </c>
      <c r="G209" s="42">
        <f t="shared" si="11"/>
        <v>0.30000000000000004</v>
      </c>
      <c r="H209" s="43">
        <v>399</v>
      </c>
      <c r="I209" s="63">
        <f t="shared" si="12"/>
        <v>30000</v>
      </c>
    </row>
    <row r="210" spans="1:9" x14ac:dyDescent="0.25">
      <c r="A210" s="57">
        <v>4634</v>
      </c>
      <c r="B210" s="57">
        <v>5</v>
      </c>
      <c r="C210" s="44" t="s">
        <v>248</v>
      </c>
      <c r="D210" s="39">
        <v>8.4050693080719761</v>
      </c>
      <c r="E210" s="40">
        <v>0.30095238095238097</v>
      </c>
      <c r="F210" s="41">
        <f t="shared" si="10"/>
        <v>0.6</v>
      </c>
      <c r="G210" s="42">
        <f t="shared" si="11"/>
        <v>0.4</v>
      </c>
      <c r="H210" s="43">
        <v>512</v>
      </c>
      <c r="I210" s="63">
        <f t="shared" si="12"/>
        <v>30000</v>
      </c>
    </row>
    <row r="211" spans="1:9" x14ac:dyDescent="0.25">
      <c r="A211" s="57">
        <v>4641</v>
      </c>
      <c r="B211" s="57">
        <v>7</v>
      </c>
      <c r="C211" s="44" t="s">
        <v>249</v>
      </c>
      <c r="D211" s="39">
        <v>10.192850997046516</v>
      </c>
      <c r="E211" s="40">
        <v>0.2860520094562648</v>
      </c>
      <c r="F211" s="41">
        <f t="shared" si="10"/>
        <v>0.6</v>
      </c>
      <c r="G211" s="42">
        <f t="shared" si="11"/>
        <v>0.4</v>
      </c>
      <c r="H211" s="43">
        <v>929</v>
      </c>
      <c r="I211" s="63">
        <f t="shared" si="12"/>
        <v>37160</v>
      </c>
    </row>
    <row r="212" spans="1:9" x14ac:dyDescent="0.25">
      <c r="A212" s="57">
        <v>4686</v>
      </c>
      <c r="B212" s="57">
        <v>2</v>
      </c>
      <c r="C212" s="44" t="s">
        <v>250</v>
      </c>
      <c r="D212" s="39">
        <v>10.574412532637076</v>
      </c>
      <c r="E212" s="40">
        <v>5.8411214953271028E-2</v>
      </c>
      <c r="F212" s="41">
        <f t="shared" si="10"/>
        <v>0.5</v>
      </c>
      <c r="G212" s="42">
        <f t="shared" si="11"/>
        <v>0.5</v>
      </c>
      <c r="H212" s="43">
        <v>324</v>
      </c>
      <c r="I212" s="63">
        <f t="shared" si="12"/>
        <v>30000</v>
      </c>
    </row>
    <row r="213" spans="1:9" x14ac:dyDescent="0.25">
      <c r="A213" s="57">
        <v>4753</v>
      </c>
      <c r="B213" s="57">
        <v>5</v>
      </c>
      <c r="C213" s="44" t="s">
        <v>251</v>
      </c>
      <c r="D213" s="39">
        <v>11.334018864343658</v>
      </c>
      <c r="E213" s="40">
        <v>0.42583904727535188</v>
      </c>
      <c r="F213" s="41">
        <f t="shared" si="10"/>
        <v>0.7</v>
      </c>
      <c r="G213" s="42">
        <f t="shared" si="11"/>
        <v>0.30000000000000004</v>
      </c>
      <c r="H213" s="43">
        <v>2720</v>
      </c>
      <c r="I213" s="63">
        <f t="shared" si="12"/>
        <v>60000</v>
      </c>
    </row>
    <row r="214" spans="1:9" x14ac:dyDescent="0.25">
      <c r="A214" s="57">
        <v>4760</v>
      </c>
      <c r="B214" s="57">
        <v>7</v>
      </c>
      <c r="C214" s="44" t="s">
        <v>252</v>
      </c>
      <c r="D214" s="39">
        <v>5.5835770237177655</v>
      </c>
      <c r="E214" s="40">
        <v>0.25318761384335153</v>
      </c>
      <c r="F214" s="41">
        <f t="shared" si="10"/>
        <v>0.6</v>
      </c>
      <c r="G214" s="42">
        <f t="shared" si="11"/>
        <v>0.4</v>
      </c>
      <c r="H214" s="43">
        <v>628</v>
      </c>
      <c r="I214" s="63">
        <f t="shared" si="12"/>
        <v>30000</v>
      </c>
    </row>
    <row r="215" spans="1:9" x14ac:dyDescent="0.25">
      <c r="A215" s="57">
        <v>4781</v>
      </c>
      <c r="B215" s="57">
        <v>9</v>
      </c>
      <c r="C215" s="44" t="s">
        <v>253</v>
      </c>
      <c r="D215" s="39">
        <v>6.3563672432465621</v>
      </c>
      <c r="E215" s="40">
        <v>0.44184027777777779</v>
      </c>
      <c r="F215" s="41">
        <f t="shared" si="10"/>
        <v>0.7</v>
      </c>
      <c r="G215" s="42">
        <f t="shared" si="11"/>
        <v>0.30000000000000004</v>
      </c>
      <c r="H215" s="43">
        <v>2464</v>
      </c>
      <c r="I215" s="63">
        <f t="shared" si="12"/>
        <v>60000</v>
      </c>
    </row>
    <row r="216" spans="1:9" x14ac:dyDescent="0.25">
      <c r="A216" s="57">
        <v>4795</v>
      </c>
      <c r="B216" s="57">
        <v>9</v>
      </c>
      <c r="C216" s="44" t="s">
        <v>254</v>
      </c>
      <c r="D216" s="39">
        <v>1.7410040953368702</v>
      </c>
      <c r="E216" s="40">
        <v>0</v>
      </c>
      <c r="F216" s="41">
        <f t="shared" si="10"/>
        <v>0.25</v>
      </c>
      <c r="G216" s="42">
        <f t="shared" si="11"/>
        <v>0.75</v>
      </c>
      <c r="H216" s="43">
        <v>493</v>
      </c>
      <c r="I216" s="63">
        <f t="shared" si="12"/>
        <v>30000</v>
      </c>
    </row>
    <row r="217" spans="1:9" x14ac:dyDescent="0.25">
      <c r="A217" s="57">
        <v>4802</v>
      </c>
      <c r="B217" s="57">
        <v>11</v>
      </c>
      <c r="C217" s="44" t="s">
        <v>255</v>
      </c>
      <c r="D217" s="39">
        <v>9.4182843524934636</v>
      </c>
      <c r="E217" s="40">
        <v>0.39866962305986697</v>
      </c>
      <c r="F217" s="41">
        <f t="shared" si="10"/>
        <v>0.7</v>
      </c>
      <c r="G217" s="42">
        <f t="shared" si="11"/>
        <v>0.30000000000000004</v>
      </c>
      <c r="H217" s="43">
        <v>2281</v>
      </c>
      <c r="I217" s="63">
        <f t="shared" si="12"/>
        <v>60000</v>
      </c>
    </row>
    <row r="218" spans="1:9" x14ac:dyDescent="0.25">
      <c r="A218" s="57">
        <v>4851</v>
      </c>
      <c r="B218" s="57">
        <v>3</v>
      </c>
      <c r="C218" s="44" t="s">
        <v>256</v>
      </c>
      <c r="D218" s="39">
        <v>5.5905470664391235</v>
      </c>
      <c r="E218" s="40">
        <v>0.53681885125184092</v>
      </c>
      <c r="F218" s="41">
        <f t="shared" si="10"/>
        <v>0.8</v>
      </c>
      <c r="G218" s="42">
        <f t="shared" si="11"/>
        <v>0.19999999999999996</v>
      </c>
      <c r="H218" s="43">
        <v>1459</v>
      </c>
      <c r="I218" s="63">
        <f t="shared" si="12"/>
        <v>58360</v>
      </c>
    </row>
    <row r="219" spans="1:9" x14ac:dyDescent="0.25">
      <c r="A219" s="57">
        <v>4865</v>
      </c>
      <c r="B219" s="57">
        <v>5</v>
      </c>
      <c r="C219" s="44" t="s">
        <v>257</v>
      </c>
      <c r="D219" s="39">
        <v>6.001921619266847</v>
      </c>
      <c r="E219" s="40">
        <v>0.36635944700460832</v>
      </c>
      <c r="F219" s="41">
        <f t="shared" si="10"/>
        <v>0.7</v>
      </c>
      <c r="G219" s="42">
        <f t="shared" si="11"/>
        <v>0.30000000000000004</v>
      </c>
      <c r="H219" s="43">
        <v>455</v>
      </c>
      <c r="I219" s="63">
        <f t="shared" si="12"/>
        <v>30000</v>
      </c>
    </row>
    <row r="220" spans="1:9" x14ac:dyDescent="0.25">
      <c r="A220" s="57">
        <v>4872</v>
      </c>
      <c r="B220" s="57">
        <v>6</v>
      </c>
      <c r="C220" s="44" t="s">
        <v>258</v>
      </c>
      <c r="D220" s="39">
        <v>14.832052077311712</v>
      </c>
      <c r="E220" s="40">
        <v>0.33537706928264865</v>
      </c>
      <c r="F220" s="41">
        <f t="shared" si="10"/>
        <v>0.6</v>
      </c>
      <c r="G220" s="42">
        <f t="shared" si="11"/>
        <v>0.4</v>
      </c>
      <c r="H220" s="43">
        <v>1660</v>
      </c>
      <c r="I220" s="63">
        <f t="shared" si="12"/>
        <v>60000</v>
      </c>
    </row>
    <row r="221" spans="1:9" x14ac:dyDescent="0.25">
      <c r="A221" s="57">
        <v>4904</v>
      </c>
      <c r="B221" s="57">
        <v>3</v>
      </c>
      <c r="C221" s="44" t="s">
        <v>259</v>
      </c>
      <c r="D221" s="39">
        <v>2.3970822822089781</v>
      </c>
      <c r="E221" s="40">
        <v>0.38240917782026768</v>
      </c>
      <c r="F221" s="41">
        <f t="shared" si="10"/>
        <v>0.7</v>
      </c>
      <c r="G221" s="42">
        <f t="shared" si="11"/>
        <v>0.30000000000000004</v>
      </c>
      <c r="H221" s="43">
        <v>525</v>
      </c>
      <c r="I221" s="63">
        <f t="shared" si="12"/>
        <v>30000</v>
      </c>
    </row>
    <row r="222" spans="1:9" x14ac:dyDescent="0.25">
      <c r="A222" s="57">
        <v>5523</v>
      </c>
      <c r="B222" s="57">
        <v>3</v>
      </c>
      <c r="C222" s="44" t="s">
        <v>260</v>
      </c>
      <c r="D222" s="39">
        <v>4.370849249976331</v>
      </c>
      <c r="E222" s="40">
        <v>0.3035856573705179</v>
      </c>
      <c r="F222" s="41">
        <f t="shared" si="10"/>
        <v>0.6</v>
      </c>
      <c r="G222" s="42">
        <f t="shared" si="11"/>
        <v>0.4</v>
      </c>
      <c r="H222" s="43">
        <v>1293</v>
      </c>
      <c r="I222" s="63">
        <f t="shared" si="12"/>
        <v>51720</v>
      </c>
    </row>
    <row r="223" spans="1:9" x14ac:dyDescent="0.25">
      <c r="A223" s="57">
        <v>3850</v>
      </c>
      <c r="B223" s="57">
        <v>3</v>
      </c>
      <c r="C223" s="44" t="s">
        <v>261</v>
      </c>
      <c r="D223" s="39">
        <v>3.5179645780727724</v>
      </c>
      <c r="E223" s="40">
        <v>0.47416413373860183</v>
      </c>
      <c r="F223" s="41">
        <f t="shared" si="10"/>
        <v>0.7</v>
      </c>
      <c r="G223" s="42">
        <f t="shared" si="11"/>
        <v>0.30000000000000004</v>
      </c>
      <c r="H223" s="43">
        <v>697</v>
      </c>
      <c r="I223" s="63">
        <f t="shared" si="12"/>
        <v>30000</v>
      </c>
    </row>
    <row r="224" spans="1:9" x14ac:dyDescent="0.25">
      <c r="A224" s="57">
        <v>4956</v>
      </c>
      <c r="B224" s="57">
        <v>6</v>
      </c>
      <c r="C224" s="44" t="s">
        <v>262</v>
      </c>
      <c r="D224" s="39">
        <v>7.6792487062875319</v>
      </c>
      <c r="E224" s="40">
        <v>0.16322517207472959</v>
      </c>
      <c r="F224" s="41">
        <f t="shared" si="10"/>
        <v>0.5</v>
      </c>
      <c r="G224" s="42">
        <f t="shared" si="11"/>
        <v>0.5</v>
      </c>
      <c r="H224" s="43">
        <v>975</v>
      </c>
      <c r="I224" s="63">
        <f t="shared" si="12"/>
        <v>39000</v>
      </c>
    </row>
    <row r="225" spans="1:9" x14ac:dyDescent="0.25">
      <c r="A225" s="57">
        <v>4963</v>
      </c>
      <c r="B225" s="57">
        <v>5</v>
      </c>
      <c r="C225" s="44" t="s">
        <v>263</v>
      </c>
      <c r="D225" s="39">
        <v>3.6767098171106167</v>
      </c>
      <c r="E225" s="40">
        <v>0.176056338028169</v>
      </c>
      <c r="F225" s="41">
        <f t="shared" si="10"/>
        <v>0.5</v>
      </c>
      <c r="G225" s="42">
        <f t="shared" si="11"/>
        <v>0.5</v>
      </c>
      <c r="H225" s="43">
        <v>568</v>
      </c>
      <c r="I225" s="63">
        <f t="shared" si="12"/>
        <v>30000</v>
      </c>
    </row>
    <row r="226" spans="1:9" x14ac:dyDescent="0.25">
      <c r="A226" s="57">
        <v>1673</v>
      </c>
      <c r="B226" s="57">
        <v>4</v>
      </c>
      <c r="C226" s="44" t="s">
        <v>264</v>
      </c>
      <c r="D226" s="39">
        <v>5.168990947285673</v>
      </c>
      <c r="E226" s="40">
        <v>0.47292418772563177</v>
      </c>
      <c r="F226" s="41">
        <f t="shared" si="10"/>
        <v>0.7</v>
      </c>
      <c r="G226" s="42">
        <f t="shared" si="11"/>
        <v>0.30000000000000004</v>
      </c>
      <c r="H226" s="43">
        <v>610</v>
      </c>
      <c r="I226" s="63">
        <f t="shared" si="12"/>
        <v>30000</v>
      </c>
    </row>
    <row r="227" spans="1:9" x14ac:dyDescent="0.25">
      <c r="A227" s="57">
        <v>5019</v>
      </c>
      <c r="B227" s="57">
        <v>11</v>
      </c>
      <c r="C227" s="44" t="s">
        <v>265</v>
      </c>
      <c r="D227" s="39">
        <v>7.7028773720157941</v>
      </c>
      <c r="E227" s="40">
        <v>0.31863186318631864</v>
      </c>
      <c r="F227" s="41">
        <f t="shared" si="10"/>
        <v>0.6</v>
      </c>
      <c r="G227" s="42">
        <f t="shared" si="11"/>
        <v>0.4</v>
      </c>
      <c r="H227" s="43">
        <v>1150</v>
      </c>
      <c r="I227" s="63">
        <f t="shared" si="12"/>
        <v>46000</v>
      </c>
    </row>
    <row r="228" spans="1:9" x14ac:dyDescent="0.25">
      <c r="A228" s="57">
        <v>5100</v>
      </c>
      <c r="B228" s="57">
        <v>5</v>
      </c>
      <c r="C228" s="44" t="s">
        <v>266</v>
      </c>
      <c r="D228" s="39">
        <v>11.738573575930429</v>
      </c>
      <c r="E228" s="40">
        <v>0.26165522226237803</v>
      </c>
      <c r="F228" s="41">
        <f t="shared" si="10"/>
        <v>0.6</v>
      </c>
      <c r="G228" s="42">
        <f t="shared" si="11"/>
        <v>0.4</v>
      </c>
      <c r="H228" s="43">
        <v>2734</v>
      </c>
      <c r="I228" s="63">
        <f t="shared" si="12"/>
        <v>60000</v>
      </c>
    </row>
    <row r="229" spans="1:9" x14ac:dyDescent="0.25">
      <c r="A229" s="57">
        <v>5124</v>
      </c>
      <c r="B229" s="57">
        <v>3</v>
      </c>
      <c r="C229" s="44" t="s">
        <v>267</v>
      </c>
      <c r="D229" s="39">
        <v>2.5028626575768058</v>
      </c>
      <c r="E229" s="40">
        <v>0.5562700964630225</v>
      </c>
      <c r="F229" s="41">
        <f t="shared" si="10"/>
        <v>0.8</v>
      </c>
      <c r="G229" s="42">
        <f t="shared" si="11"/>
        <v>0.19999999999999996</v>
      </c>
      <c r="H229" s="43">
        <v>298</v>
      </c>
      <c r="I229" s="63">
        <f t="shared" si="12"/>
        <v>30000</v>
      </c>
    </row>
    <row r="230" spans="1:9" x14ac:dyDescent="0.25">
      <c r="A230" s="57">
        <v>5130</v>
      </c>
      <c r="B230" s="57">
        <v>7</v>
      </c>
      <c r="C230" s="44" t="s">
        <v>268</v>
      </c>
      <c r="D230" s="39">
        <v>4.8250286666513675</v>
      </c>
      <c r="E230" s="40">
        <v>0.39965986394557823</v>
      </c>
      <c r="F230" s="41">
        <f t="shared" ref="F230:F247" si="13">IF(E230&lt;0.01,0.25,(IF(E230&lt;0.2,0.5,(IF(E230&lt;0.35,0.6,(IF(E230&lt;0.5,0.7,(IF(E230&lt;0.75,0.8,0.85)))))))))</f>
        <v>0.7</v>
      </c>
      <c r="G230" s="42">
        <f t="shared" si="11"/>
        <v>0.30000000000000004</v>
      </c>
      <c r="H230" s="43">
        <v>566</v>
      </c>
      <c r="I230" s="63">
        <f t="shared" si="12"/>
        <v>30000</v>
      </c>
    </row>
    <row r="231" spans="1:9" x14ac:dyDescent="0.25">
      <c r="A231" s="57">
        <v>5138</v>
      </c>
      <c r="B231" s="57">
        <v>7</v>
      </c>
      <c r="C231" s="44" t="s">
        <v>269</v>
      </c>
      <c r="D231" s="39">
        <v>14.055373824247646</v>
      </c>
      <c r="E231" s="40">
        <v>0.28283712784588444</v>
      </c>
      <c r="F231" s="41">
        <f t="shared" si="13"/>
        <v>0.6</v>
      </c>
      <c r="G231" s="42">
        <f t="shared" si="11"/>
        <v>0.4</v>
      </c>
      <c r="H231" s="43">
        <v>2363</v>
      </c>
      <c r="I231" s="63">
        <f t="shared" si="12"/>
        <v>60000</v>
      </c>
    </row>
    <row r="232" spans="1:9" x14ac:dyDescent="0.25">
      <c r="A232" s="57">
        <v>5258</v>
      </c>
      <c r="B232" s="57">
        <v>2</v>
      </c>
      <c r="C232" s="44" t="s">
        <v>270</v>
      </c>
      <c r="D232" s="39">
        <v>13.685289595079446</v>
      </c>
      <c r="E232" s="40">
        <v>0.54151624548736466</v>
      </c>
      <c r="F232" s="41">
        <f t="shared" si="13"/>
        <v>0.8</v>
      </c>
      <c r="G232" s="42">
        <f t="shared" si="11"/>
        <v>0.19999999999999996</v>
      </c>
      <c r="H232" s="43">
        <v>267</v>
      </c>
      <c r="I232" s="63">
        <f t="shared" si="12"/>
        <v>30000</v>
      </c>
    </row>
    <row r="233" spans="1:9" x14ac:dyDescent="0.25">
      <c r="A233" s="57">
        <v>5306</v>
      </c>
      <c r="B233" s="57">
        <v>11</v>
      </c>
      <c r="C233" s="44" t="s">
        <v>271</v>
      </c>
      <c r="D233" s="39">
        <v>3.9051425795099752</v>
      </c>
      <c r="E233" s="40">
        <v>0.49698795180722893</v>
      </c>
      <c r="F233" s="41">
        <f t="shared" si="13"/>
        <v>0.7</v>
      </c>
      <c r="G233" s="42">
        <f t="shared" si="11"/>
        <v>0.30000000000000004</v>
      </c>
      <c r="H233" s="43">
        <v>610</v>
      </c>
      <c r="I233" s="63">
        <f t="shared" si="12"/>
        <v>30000</v>
      </c>
    </row>
    <row r="234" spans="1:9" x14ac:dyDescent="0.25">
      <c r="A234" s="57">
        <v>5348</v>
      </c>
      <c r="B234" s="57">
        <v>6</v>
      </c>
      <c r="C234" s="44" t="s">
        <v>272</v>
      </c>
      <c r="D234" s="39">
        <v>6.7645974758396292</v>
      </c>
      <c r="E234" s="40">
        <v>0.26907073509015256</v>
      </c>
      <c r="F234" s="41">
        <f t="shared" si="13"/>
        <v>0.6</v>
      </c>
      <c r="G234" s="42">
        <f t="shared" si="11"/>
        <v>0.4</v>
      </c>
      <c r="H234" s="43">
        <v>730</v>
      </c>
      <c r="I234" s="63">
        <f t="shared" si="12"/>
        <v>30000</v>
      </c>
    </row>
    <row r="235" spans="1:9" x14ac:dyDescent="0.25">
      <c r="A235" s="57">
        <v>5362</v>
      </c>
      <c r="B235" s="57">
        <v>3</v>
      </c>
      <c r="C235" s="44" t="s">
        <v>273</v>
      </c>
      <c r="D235" s="39">
        <v>3.9931993594855033</v>
      </c>
      <c r="E235" s="40">
        <v>0.41176470588235292</v>
      </c>
      <c r="F235" s="41">
        <f t="shared" si="13"/>
        <v>0.7</v>
      </c>
      <c r="G235" s="42">
        <f t="shared" si="11"/>
        <v>0.30000000000000004</v>
      </c>
      <c r="H235" s="43">
        <v>385</v>
      </c>
      <c r="I235" s="63">
        <f t="shared" si="12"/>
        <v>30000</v>
      </c>
    </row>
    <row r="236" spans="1:9" x14ac:dyDescent="0.25">
      <c r="A236" s="57">
        <v>5376</v>
      </c>
      <c r="B236" s="57">
        <v>11</v>
      </c>
      <c r="C236" s="44" t="s">
        <v>274</v>
      </c>
      <c r="D236" s="39">
        <v>4.3729176990729082</v>
      </c>
      <c r="E236" s="40">
        <v>0.57588357588357586</v>
      </c>
      <c r="F236" s="41">
        <f t="shared" si="13"/>
        <v>0.8</v>
      </c>
      <c r="G236" s="42">
        <f t="shared" si="11"/>
        <v>0.19999999999999996</v>
      </c>
      <c r="H236" s="43">
        <v>482</v>
      </c>
      <c r="I236" s="63">
        <f t="shared" si="12"/>
        <v>30000</v>
      </c>
    </row>
    <row r="237" spans="1:9" x14ac:dyDescent="0.25">
      <c r="A237" s="57">
        <v>5397</v>
      </c>
      <c r="B237" s="57">
        <v>12</v>
      </c>
      <c r="C237" s="44" t="s">
        <v>275</v>
      </c>
      <c r="D237" s="39">
        <v>1.8532417041370339</v>
      </c>
      <c r="E237" s="40">
        <v>0.45588235294117646</v>
      </c>
      <c r="F237" s="41">
        <f t="shared" si="13"/>
        <v>0.7</v>
      </c>
      <c r="G237" s="42">
        <f t="shared" si="11"/>
        <v>0.30000000000000004</v>
      </c>
      <c r="H237" s="43">
        <v>294</v>
      </c>
      <c r="I237" s="63">
        <f t="shared" si="12"/>
        <v>30000</v>
      </c>
    </row>
    <row r="238" spans="1:9" x14ac:dyDescent="0.25">
      <c r="A238" s="57">
        <v>4522</v>
      </c>
      <c r="B238" s="57">
        <v>12</v>
      </c>
      <c r="C238" s="44" t="s">
        <v>276</v>
      </c>
      <c r="D238" s="39">
        <v>0.66296289644536766</v>
      </c>
      <c r="E238" s="40">
        <v>0.36363636363636365</v>
      </c>
      <c r="F238" s="41">
        <f t="shared" si="13"/>
        <v>0.7</v>
      </c>
      <c r="G238" s="42">
        <f t="shared" si="11"/>
        <v>0.30000000000000004</v>
      </c>
      <c r="H238" s="43">
        <v>193</v>
      </c>
      <c r="I238" s="63">
        <f t="shared" si="12"/>
        <v>30000</v>
      </c>
    </row>
    <row r="239" spans="1:9" x14ac:dyDescent="0.25">
      <c r="A239" s="57">
        <v>5457</v>
      </c>
      <c r="B239" s="57">
        <v>7</v>
      </c>
      <c r="C239" s="44" t="s">
        <v>277</v>
      </c>
      <c r="D239" s="39">
        <v>5.5317242492953458</v>
      </c>
      <c r="E239" s="40">
        <v>0.3323943661971831</v>
      </c>
      <c r="F239" s="41">
        <f t="shared" si="13"/>
        <v>0.6</v>
      </c>
      <c r="G239" s="42">
        <f t="shared" si="11"/>
        <v>0.4</v>
      </c>
      <c r="H239" s="43">
        <v>1089</v>
      </c>
      <c r="I239" s="63">
        <f t="shared" si="12"/>
        <v>43560</v>
      </c>
    </row>
    <row r="240" spans="1:9" x14ac:dyDescent="0.25">
      <c r="A240" s="57">
        <v>2485</v>
      </c>
      <c r="B240" s="57">
        <v>3</v>
      </c>
      <c r="C240" s="44" t="s">
        <v>278</v>
      </c>
      <c r="D240" s="39">
        <v>9.1536106903949559</v>
      </c>
      <c r="E240" s="40">
        <v>0.42750929368029739</v>
      </c>
      <c r="F240" s="41">
        <f t="shared" si="13"/>
        <v>0.7</v>
      </c>
      <c r="G240" s="42">
        <f t="shared" si="11"/>
        <v>0.30000000000000004</v>
      </c>
      <c r="H240" s="43">
        <v>550</v>
      </c>
      <c r="I240" s="63">
        <f t="shared" si="12"/>
        <v>30000</v>
      </c>
    </row>
    <row r="241" spans="1:9" x14ac:dyDescent="0.25">
      <c r="A241" s="57">
        <v>5460</v>
      </c>
      <c r="B241" s="57">
        <v>4</v>
      </c>
      <c r="C241" s="44" t="s">
        <v>279</v>
      </c>
      <c r="D241" s="39">
        <v>10.623928005011379</v>
      </c>
      <c r="E241" s="40">
        <v>0.4552677029360967</v>
      </c>
      <c r="F241" s="41">
        <f t="shared" si="13"/>
        <v>0.7</v>
      </c>
      <c r="G241" s="42">
        <f t="shared" si="11"/>
        <v>0.30000000000000004</v>
      </c>
      <c r="H241" s="43">
        <v>3010</v>
      </c>
      <c r="I241" s="63">
        <f t="shared" si="12"/>
        <v>60000</v>
      </c>
    </row>
    <row r="242" spans="1:9" x14ac:dyDescent="0.25">
      <c r="A242" s="57">
        <v>5467</v>
      </c>
      <c r="B242" s="57">
        <v>10</v>
      </c>
      <c r="C242" s="44" t="s">
        <v>280</v>
      </c>
      <c r="D242" s="39">
        <v>9.7809645476934381</v>
      </c>
      <c r="E242" s="40">
        <v>0.39777468706536856</v>
      </c>
      <c r="F242" s="41">
        <f t="shared" si="13"/>
        <v>0.7</v>
      </c>
      <c r="G242" s="42">
        <f t="shared" si="11"/>
        <v>0.30000000000000004</v>
      </c>
      <c r="H242" s="43">
        <v>788</v>
      </c>
      <c r="I242" s="63">
        <f t="shared" si="12"/>
        <v>31520</v>
      </c>
    </row>
    <row r="243" spans="1:9" x14ac:dyDescent="0.25">
      <c r="A243" s="57">
        <v>5474</v>
      </c>
      <c r="B243" s="57">
        <v>11</v>
      </c>
      <c r="C243" s="44" t="s">
        <v>281</v>
      </c>
      <c r="D243" s="39">
        <v>2.4634954816140211</v>
      </c>
      <c r="E243" s="40">
        <v>0.47540983606557374</v>
      </c>
      <c r="F243" s="41">
        <f t="shared" si="13"/>
        <v>0.7</v>
      </c>
      <c r="G243" s="42">
        <f t="shared" si="11"/>
        <v>0.30000000000000004</v>
      </c>
      <c r="H243" s="43">
        <v>1286</v>
      </c>
      <c r="I243" s="63">
        <f t="shared" si="12"/>
        <v>51440</v>
      </c>
    </row>
    <row r="244" spans="1:9" x14ac:dyDescent="0.25">
      <c r="A244" s="57">
        <v>5586</v>
      </c>
      <c r="B244" s="57">
        <v>11</v>
      </c>
      <c r="C244" s="44" t="s">
        <v>282</v>
      </c>
      <c r="D244" s="39">
        <v>6.9247823220685527</v>
      </c>
      <c r="E244" s="40">
        <v>0.26081258191349932</v>
      </c>
      <c r="F244" s="41">
        <f t="shared" si="13"/>
        <v>0.6</v>
      </c>
      <c r="G244" s="42">
        <f t="shared" si="11"/>
        <v>0.4</v>
      </c>
      <c r="H244" s="43">
        <v>778</v>
      </c>
      <c r="I244" s="63">
        <f t="shared" si="12"/>
        <v>31120</v>
      </c>
    </row>
    <row r="245" spans="1:9" x14ac:dyDescent="0.25">
      <c r="A245" s="57">
        <v>5593</v>
      </c>
      <c r="B245" s="57">
        <v>10</v>
      </c>
      <c r="C245" s="44" t="s">
        <v>283</v>
      </c>
      <c r="D245" s="39">
        <v>6.2019609582150705</v>
      </c>
      <c r="E245" s="40">
        <v>0.47739602169981915</v>
      </c>
      <c r="F245" s="41">
        <f t="shared" si="13"/>
        <v>0.7</v>
      </c>
      <c r="G245" s="42">
        <f t="shared" si="11"/>
        <v>0.30000000000000004</v>
      </c>
      <c r="H245" s="43">
        <v>1129</v>
      </c>
      <c r="I245" s="63">
        <f t="shared" si="12"/>
        <v>45160</v>
      </c>
    </row>
    <row r="246" spans="1:9" x14ac:dyDescent="0.25">
      <c r="A246" s="57">
        <v>5614</v>
      </c>
      <c r="B246" s="57">
        <v>7</v>
      </c>
      <c r="C246" s="44" t="s">
        <v>284</v>
      </c>
      <c r="D246" s="39">
        <v>3.878617819426335</v>
      </c>
      <c r="E246" s="40">
        <v>0.16425120772946861</v>
      </c>
      <c r="F246" s="41">
        <f t="shared" si="13"/>
        <v>0.5</v>
      </c>
      <c r="G246" s="42">
        <f t="shared" si="11"/>
        <v>0.5</v>
      </c>
      <c r="H246" s="43">
        <v>239</v>
      </c>
      <c r="I246" s="63">
        <f t="shared" si="12"/>
        <v>30000</v>
      </c>
    </row>
    <row r="247" spans="1:9" x14ac:dyDescent="0.25">
      <c r="A247" s="57">
        <v>5628</v>
      </c>
      <c r="B247" s="57">
        <v>9</v>
      </c>
      <c r="C247" s="44" t="s">
        <v>285</v>
      </c>
      <c r="D247" s="39">
        <v>8.2185113638877283</v>
      </c>
      <c r="E247" s="40">
        <v>0.18756585879873552</v>
      </c>
      <c r="F247" s="41">
        <f t="shared" si="13"/>
        <v>0.5</v>
      </c>
      <c r="G247" s="42">
        <f t="shared" si="11"/>
        <v>0.5</v>
      </c>
      <c r="H247" s="43">
        <v>954</v>
      </c>
      <c r="I247" s="63">
        <f t="shared" si="12"/>
        <v>38160</v>
      </c>
    </row>
    <row r="248" spans="1:9" x14ac:dyDescent="0.25">
      <c r="A248" s="57">
        <v>5663</v>
      </c>
      <c r="B248" s="57">
        <v>12</v>
      </c>
      <c r="C248" s="44" t="s">
        <v>286</v>
      </c>
      <c r="D248" s="39">
        <v>11.998745832670867</v>
      </c>
      <c r="E248" s="40">
        <v>0.44692032793777592</v>
      </c>
      <c r="F248" s="41">
        <v>0.6</v>
      </c>
      <c r="G248" s="42">
        <f t="shared" si="11"/>
        <v>0.4</v>
      </c>
      <c r="H248" s="43">
        <v>4809</v>
      </c>
      <c r="I248" s="63">
        <f t="shared" si="12"/>
        <v>60000</v>
      </c>
    </row>
    <row r="249" spans="1:9" x14ac:dyDescent="0.25">
      <c r="A249" s="57">
        <v>5670</v>
      </c>
      <c r="B249" s="57">
        <v>8</v>
      </c>
      <c r="C249" s="44" t="s">
        <v>287</v>
      </c>
      <c r="D249" s="39">
        <v>1.3013243204669835</v>
      </c>
      <c r="E249" s="40">
        <v>0.48548812664907653</v>
      </c>
      <c r="F249" s="41">
        <f t="shared" ref="F249:F289" si="14">IF(E249&lt;0.01,0.25,(IF(E249&lt;0.2,0.5,(IF(E249&lt;0.35,0.6,(IF(E249&lt;0.5,0.7,(IF(E249&lt;0.75,0.8,0.85)))))))))</f>
        <v>0.7</v>
      </c>
      <c r="G249" s="42">
        <f t="shared" si="11"/>
        <v>0.30000000000000004</v>
      </c>
      <c r="H249" s="43">
        <v>409</v>
      </c>
      <c r="I249" s="63">
        <f t="shared" si="12"/>
        <v>30000</v>
      </c>
    </row>
    <row r="250" spans="1:9" x14ac:dyDescent="0.25">
      <c r="A250" s="57">
        <v>5726</v>
      </c>
      <c r="B250" s="57">
        <v>10</v>
      </c>
      <c r="C250" s="44" t="s">
        <v>288</v>
      </c>
      <c r="D250" s="39">
        <v>3.6993171807265095</v>
      </c>
      <c r="E250" s="40">
        <v>0.42467948717948717</v>
      </c>
      <c r="F250" s="41">
        <f t="shared" si="14"/>
        <v>0.7</v>
      </c>
      <c r="G250" s="42">
        <f t="shared" si="11"/>
        <v>0.30000000000000004</v>
      </c>
      <c r="H250" s="43">
        <v>588</v>
      </c>
      <c r="I250" s="63">
        <f t="shared" si="12"/>
        <v>30000</v>
      </c>
    </row>
    <row r="251" spans="1:9" x14ac:dyDescent="0.25">
      <c r="A251" s="57">
        <v>5733</v>
      </c>
      <c r="B251" s="57">
        <v>9</v>
      </c>
      <c r="C251" s="44" t="s">
        <v>289</v>
      </c>
      <c r="D251" s="39">
        <v>1.6133377010670471</v>
      </c>
      <c r="E251" s="40">
        <v>0.41666666666666669</v>
      </c>
      <c r="F251" s="41">
        <f t="shared" si="14"/>
        <v>0.7</v>
      </c>
      <c r="G251" s="42">
        <f t="shared" si="11"/>
        <v>0.30000000000000004</v>
      </c>
      <c r="H251" s="43">
        <v>490</v>
      </c>
      <c r="I251" s="63">
        <f t="shared" si="12"/>
        <v>30000</v>
      </c>
    </row>
    <row r="252" spans="1:9" x14ac:dyDescent="0.25">
      <c r="A252" s="57">
        <v>5740</v>
      </c>
      <c r="B252" s="57">
        <v>8</v>
      </c>
      <c r="C252" s="44" t="s">
        <v>290</v>
      </c>
      <c r="D252" s="39">
        <v>2.4447192804707849</v>
      </c>
      <c r="E252" s="40">
        <v>0.55411255411255411</v>
      </c>
      <c r="F252" s="41">
        <f t="shared" si="14"/>
        <v>0.8</v>
      </c>
      <c r="G252" s="42">
        <f t="shared" si="11"/>
        <v>0.19999999999999996</v>
      </c>
      <c r="H252" s="43">
        <v>237</v>
      </c>
      <c r="I252" s="63">
        <f t="shared" si="12"/>
        <v>30000</v>
      </c>
    </row>
    <row r="253" spans="1:9" x14ac:dyDescent="0.25">
      <c r="A253" s="57">
        <v>5747</v>
      </c>
      <c r="B253" s="57">
        <v>4</v>
      </c>
      <c r="C253" s="44" t="s">
        <v>291</v>
      </c>
      <c r="D253" s="39">
        <v>6.7677400218285388</v>
      </c>
      <c r="E253" s="40">
        <v>0.41971544715447157</v>
      </c>
      <c r="F253" s="41">
        <f t="shared" si="14"/>
        <v>0.7</v>
      </c>
      <c r="G253" s="42">
        <f t="shared" si="11"/>
        <v>0.30000000000000004</v>
      </c>
      <c r="H253" s="43">
        <v>3170</v>
      </c>
      <c r="I253" s="63">
        <f t="shared" si="12"/>
        <v>60000</v>
      </c>
    </row>
    <row r="254" spans="1:9" x14ac:dyDescent="0.25">
      <c r="A254" s="57">
        <v>5754</v>
      </c>
      <c r="B254" s="57">
        <v>9</v>
      </c>
      <c r="C254" s="44" t="s">
        <v>292</v>
      </c>
      <c r="D254" s="39">
        <v>2.9149088623810133</v>
      </c>
      <c r="E254" s="40">
        <v>0.16653386454183267</v>
      </c>
      <c r="F254" s="41">
        <f t="shared" si="14"/>
        <v>0.5</v>
      </c>
      <c r="G254" s="42">
        <f t="shared" si="11"/>
        <v>0.5</v>
      </c>
      <c r="H254" s="43">
        <v>1239</v>
      </c>
      <c r="I254" s="63">
        <f t="shared" si="12"/>
        <v>49560</v>
      </c>
    </row>
    <row r="255" spans="1:9" x14ac:dyDescent="0.25">
      <c r="A255" s="57">
        <v>126</v>
      </c>
      <c r="B255" s="57">
        <v>5</v>
      </c>
      <c r="C255" s="44" t="s">
        <v>293</v>
      </c>
      <c r="D255" s="39">
        <v>9.8512193261208871</v>
      </c>
      <c r="E255" s="40">
        <v>0.20934111759799834</v>
      </c>
      <c r="F255" s="41">
        <f t="shared" si="14"/>
        <v>0.6</v>
      </c>
      <c r="G255" s="42">
        <f t="shared" si="11"/>
        <v>0.4</v>
      </c>
      <c r="H255" s="43">
        <v>985</v>
      </c>
      <c r="I255" s="63">
        <f t="shared" si="12"/>
        <v>39400</v>
      </c>
    </row>
    <row r="256" spans="1:9" x14ac:dyDescent="0.25">
      <c r="A256" s="57">
        <v>4375</v>
      </c>
      <c r="B256" s="57">
        <v>5</v>
      </c>
      <c r="C256" s="44" t="s">
        <v>294</v>
      </c>
      <c r="D256" s="39">
        <v>2.9125690542723643</v>
      </c>
      <c r="E256" s="40">
        <v>0.53333333333333333</v>
      </c>
      <c r="F256" s="41">
        <f t="shared" si="14"/>
        <v>0.8</v>
      </c>
      <c r="G256" s="42">
        <f t="shared" si="11"/>
        <v>0.19999999999999996</v>
      </c>
      <c r="H256" s="43">
        <v>637</v>
      </c>
      <c r="I256" s="63">
        <f t="shared" si="12"/>
        <v>30000</v>
      </c>
    </row>
    <row r="257" spans="1:9" x14ac:dyDescent="0.25">
      <c r="A257" s="57">
        <v>5810</v>
      </c>
      <c r="B257" s="57">
        <v>11</v>
      </c>
      <c r="C257" s="44" t="s">
        <v>295</v>
      </c>
      <c r="D257" s="39">
        <v>4.2486595007881283</v>
      </c>
      <c r="E257" s="40">
        <v>0.46119733924611972</v>
      </c>
      <c r="F257" s="41">
        <f t="shared" si="14"/>
        <v>0.7</v>
      </c>
      <c r="G257" s="42">
        <f t="shared" si="11"/>
        <v>0.30000000000000004</v>
      </c>
      <c r="H257" s="43">
        <v>480</v>
      </c>
      <c r="I257" s="63">
        <f t="shared" si="12"/>
        <v>30000</v>
      </c>
    </row>
    <row r="258" spans="1:9" x14ac:dyDescent="0.25">
      <c r="A258" s="57">
        <v>5852</v>
      </c>
      <c r="B258" s="57">
        <v>2</v>
      </c>
      <c r="C258" s="44" t="s">
        <v>296</v>
      </c>
      <c r="D258" s="39">
        <v>8.9580166062448825</v>
      </c>
      <c r="E258" s="40">
        <v>0.13745019920318724</v>
      </c>
      <c r="F258" s="41">
        <f t="shared" si="14"/>
        <v>0.5</v>
      </c>
      <c r="G258" s="42">
        <f t="shared" si="11"/>
        <v>0.5</v>
      </c>
      <c r="H258" s="43">
        <v>766</v>
      </c>
      <c r="I258" s="63">
        <f t="shared" si="12"/>
        <v>30640</v>
      </c>
    </row>
    <row r="259" spans="1:9" x14ac:dyDescent="0.25">
      <c r="A259" s="57">
        <v>238</v>
      </c>
      <c r="B259" s="57">
        <v>11</v>
      </c>
      <c r="C259" s="44" t="s">
        <v>297</v>
      </c>
      <c r="D259" s="39">
        <v>7.352121740366834</v>
      </c>
      <c r="E259" s="40">
        <v>0.51201671891327061</v>
      </c>
      <c r="F259" s="41">
        <f t="shared" si="14"/>
        <v>0.8</v>
      </c>
      <c r="G259" s="42">
        <f t="shared" si="11"/>
        <v>0.19999999999999996</v>
      </c>
      <c r="H259" s="43">
        <v>1083</v>
      </c>
      <c r="I259" s="63">
        <f t="shared" si="12"/>
        <v>43320</v>
      </c>
    </row>
    <row r="260" spans="1:9" x14ac:dyDescent="0.25">
      <c r="A260" s="57">
        <v>5866</v>
      </c>
      <c r="B260" s="57">
        <v>7</v>
      </c>
      <c r="C260" s="44" t="s">
        <v>298</v>
      </c>
      <c r="D260" s="39">
        <v>8.575603294248447</v>
      </c>
      <c r="E260" s="40">
        <v>0.1765285996055227</v>
      </c>
      <c r="F260" s="41">
        <f t="shared" si="14"/>
        <v>0.5</v>
      </c>
      <c r="G260" s="42">
        <f t="shared" si="11"/>
        <v>0.5</v>
      </c>
      <c r="H260" s="43">
        <v>998</v>
      </c>
      <c r="I260" s="63">
        <f t="shared" si="12"/>
        <v>39920</v>
      </c>
    </row>
    <row r="261" spans="1:9" x14ac:dyDescent="0.25">
      <c r="A261" s="57">
        <v>5985</v>
      </c>
      <c r="B261" s="57">
        <v>4</v>
      </c>
      <c r="C261" s="44" t="s">
        <v>299</v>
      </c>
      <c r="D261" s="39">
        <v>6.0626407694124751</v>
      </c>
      <c r="E261" s="40">
        <v>0.40103270223752152</v>
      </c>
      <c r="F261" s="41">
        <f t="shared" si="14"/>
        <v>0.7</v>
      </c>
      <c r="G261" s="42">
        <f t="shared" si="11"/>
        <v>0.30000000000000004</v>
      </c>
      <c r="H261" s="43">
        <v>1162</v>
      </c>
      <c r="I261" s="63">
        <f t="shared" si="12"/>
        <v>46480</v>
      </c>
    </row>
    <row r="262" spans="1:9" x14ac:dyDescent="0.25">
      <c r="A262" s="57">
        <v>5992</v>
      </c>
      <c r="B262" s="57">
        <v>8</v>
      </c>
      <c r="C262" s="44" t="s">
        <v>300</v>
      </c>
      <c r="D262" s="39">
        <v>1.2307128634734898</v>
      </c>
      <c r="E262" s="40">
        <v>0.50126582278481013</v>
      </c>
      <c r="F262" s="41">
        <f t="shared" si="14"/>
        <v>0.8</v>
      </c>
      <c r="G262" s="42">
        <f t="shared" si="11"/>
        <v>0.19999999999999996</v>
      </c>
      <c r="H262" s="43">
        <v>403</v>
      </c>
      <c r="I262" s="63">
        <f t="shared" si="12"/>
        <v>30000</v>
      </c>
    </row>
    <row r="263" spans="1:9" x14ac:dyDescent="0.25">
      <c r="A263" s="57">
        <v>6027</v>
      </c>
      <c r="B263" s="57">
        <v>12</v>
      </c>
      <c r="C263" s="44" t="s">
        <v>301</v>
      </c>
      <c r="D263" s="39">
        <v>2.8145484993245895</v>
      </c>
      <c r="E263" s="40">
        <v>0.37434094903339193</v>
      </c>
      <c r="F263" s="41">
        <f t="shared" si="14"/>
        <v>0.7</v>
      </c>
      <c r="G263" s="42">
        <f t="shared" si="11"/>
        <v>0.30000000000000004</v>
      </c>
      <c r="H263" s="43">
        <v>524</v>
      </c>
      <c r="I263" s="63">
        <f t="shared" si="12"/>
        <v>30000</v>
      </c>
    </row>
    <row r="264" spans="1:9" x14ac:dyDescent="0.25">
      <c r="A264" s="57">
        <v>6069</v>
      </c>
      <c r="B264" s="57">
        <v>7</v>
      </c>
      <c r="C264" s="44" t="s">
        <v>302</v>
      </c>
      <c r="D264" s="39">
        <v>3.0101521364428732</v>
      </c>
      <c r="E264" s="40">
        <v>0</v>
      </c>
      <c r="F264" s="41">
        <f t="shared" si="14"/>
        <v>0.25</v>
      </c>
      <c r="G264" s="42">
        <f t="shared" si="11"/>
        <v>0.75</v>
      </c>
      <c r="H264" s="43">
        <v>77</v>
      </c>
      <c r="I264" s="63">
        <f t="shared" si="12"/>
        <v>30000</v>
      </c>
    </row>
    <row r="265" spans="1:9" x14ac:dyDescent="0.25">
      <c r="A265" s="57">
        <v>6083</v>
      </c>
      <c r="B265" s="57">
        <v>2</v>
      </c>
      <c r="C265" s="44" t="s">
        <v>303</v>
      </c>
      <c r="D265" s="39">
        <v>12.749827170859128</v>
      </c>
      <c r="E265" s="40">
        <v>0.10175763182238667</v>
      </c>
      <c r="F265" s="41">
        <f t="shared" si="14"/>
        <v>0.5</v>
      </c>
      <c r="G265" s="42">
        <f t="shared" si="11"/>
        <v>0.5</v>
      </c>
      <c r="H265" s="43">
        <v>1108</v>
      </c>
      <c r="I265" s="63">
        <f t="shared" si="12"/>
        <v>44320</v>
      </c>
    </row>
    <row r="266" spans="1:9" x14ac:dyDescent="0.25">
      <c r="A266" s="57">
        <v>6118</v>
      </c>
      <c r="B266" s="57">
        <v>2</v>
      </c>
      <c r="C266" s="44" t="s">
        <v>304</v>
      </c>
      <c r="D266" s="39">
        <v>10.046760954538941</v>
      </c>
      <c r="E266" s="40">
        <v>0.32385661310259578</v>
      </c>
      <c r="F266" s="41">
        <f t="shared" si="14"/>
        <v>0.6</v>
      </c>
      <c r="G266" s="42">
        <f t="shared" si="11"/>
        <v>0.4</v>
      </c>
      <c r="H266" s="43">
        <v>865</v>
      </c>
      <c r="I266" s="63">
        <f t="shared" si="12"/>
        <v>34600</v>
      </c>
    </row>
    <row r="267" spans="1:9" x14ac:dyDescent="0.25">
      <c r="A267" s="57">
        <v>6195</v>
      </c>
      <c r="B267" s="57">
        <v>5</v>
      </c>
      <c r="C267" s="44" t="s">
        <v>305</v>
      </c>
      <c r="D267" s="39">
        <v>13.606277121505229</v>
      </c>
      <c r="E267" s="40">
        <v>0.39331501831501831</v>
      </c>
      <c r="F267" s="41">
        <f t="shared" si="14"/>
        <v>0.7</v>
      </c>
      <c r="G267" s="42">
        <f t="shared" ref="G267:G289" si="15">1-F267</f>
        <v>0.30000000000000004</v>
      </c>
      <c r="H267" s="43">
        <v>2157</v>
      </c>
      <c r="I267" s="63">
        <f t="shared" ref="I267:I289" si="16">IF(H267&lt;750,30000,IF(H267&gt;1500,60000,H267*40))</f>
        <v>60000</v>
      </c>
    </row>
    <row r="268" spans="1:9" x14ac:dyDescent="0.25">
      <c r="A268" s="57">
        <v>6216</v>
      </c>
      <c r="B268" s="57">
        <v>6</v>
      </c>
      <c r="C268" s="44" t="s">
        <v>306</v>
      </c>
      <c r="D268" s="39">
        <v>11.852460409277345</v>
      </c>
      <c r="E268" s="40">
        <v>0.36188992731048808</v>
      </c>
      <c r="F268" s="41">
        <f t="shared" si="14"/>
        <v>0.7</v>
      </c>
      <c r="G268" s="42">
        <f t="shared" si="15"/>
        <v>0.30000000000000004</v>
      </c>
      <c r="H268" s="43">
        <v>2084</v>
      </c>
      <c r="I268" s="63">
        <f t="shared" si="16"/>
        <v>60000</v>
      </c>
    </row>
    <row r="269" spans="1:9" x14ac:dyDescent="0.25">
      <c r="A269" s="57">
        <v>6230</v>
      </c>
      <c r="B269" s="57">
        <v>8</v>
      </c>
      <c r="C269" s="44" t="s">
        <v>307</v>
      </c>
      <c r="D269" s="39">
        <v>1.1149264685669162</v>
      </c>
      <c r="E269" s="40">
        <v>0.51648351648351654</v>
      </c>
      <c r="F269" s="41">
        <f t="shared" si="14"/>
        <v>0.8</v>
      </c>
      <c r="G269" s="42">
        <f t="shared" si="15"/>
        <v>0.19999999999999996</v>
      </c>
      <c r="H269" s="43">
        <v>469</v>
      </c>
      <c r="I269" s="63">
        <f t="shared" si="16"/>
        <v>30000</v>
      </c>
    </row>
    <row r="270" spans="1:9" x14ac:dyDescent="0.25">
      <c r="A270" s="57">
        <v>6237</v>
      </c>
      <c r="B270" s="57">
        <v>5</v>
      </c>
      <c r="C270" s="44" t="s">
        <v>308</v>
      </c>
      <c r="D270" s="39">
        <v>7.9570843501755473</v>
      </c>
      <c r="E270" s="40">
        <v>0.57917888563049857</v>
      </c>
      <c r="F270" s="41">
        <f t="shared" si="14"/>
        <v>0.8</v>
      </c>
      <c r="G270" s="42">
        <f t="shared" si="15"/>
        <v>0.19999999999999996</v>
      </c>
      <c r="H270" s="43">
        <v>1408</v>
      </c>
      <c r="I270" s="63">
        <f t="shared" si="16"/>
        <v>56320</v>
      </c>
    </row>
    <row r="271" spans="1:9" x14ac:dyDescent="0.25">
      <c r="A271" s="57">
        <v>6251</v>
      </c>
      <c r="B271" s="57">
        <v>3</v>
      </c>
      <c r="C271" s="44" t="s">
        <v>309</v>
      </c>
      <c r="D271" s="39">
        <v>3.1891679269506503</v>
      </c>
      <c r="E271" s="40">
        <v>0.45862068965517239</v>
      </c>
      <c r="F271" s="41">
        <f t="shared" si="14"/>
        <v>0.7</v>
      </c>
      <c r="G271" s="42">
        <f t="shared" si="15"/>
        <v>0.30000000000000004</v>
      </c>
      <c r="H271" s="43">
        <v>304</v>
      </c>
      <c r="I271" s="63">
        <f t="shared" si="16"/>
        <v>30000</v>
      </c>
    </row>
    <row r="272" spans="1:9" x14ac:dyDescent="0.25">
      <c r="A272" s="57">
        <v>6293</v>
      </c>
      <c r="B272" s="57">
        <v>11</v>
      </c>
      <c r="C272" s="44" t="s">
        <v>310</v>
      </c>
      <c r="D272" s="39">
        <v>1.3899506230667622</v>
      </c>
      <c r="E272" s="40">
        <v>0.58529411764705885</v>
      </c>
      <c r="F272" s="41">
        <f t="shared" si="14"/>
        <v>0.8</v>
      </c>
      <c r="G272" s="42">
        <f t="shared" si="15"/>
        <v>0.19999999999999996</v>
      </c>
      <c r="H272" s="43">
        <v>680</v>
      </c>
      <c r="I272" s="63">
        <f t="shared" si="16"/>
        <v>30000</v>
      </c>
    </row>
    <row r="273" spans="1:9" x14ac:dyDescent="0.25">
      <c r="A273" s="57">
        <v>6321</v>
      </c>
      <c r="B273" s="57">
        <v>4</v>
      </c>
      <c r="C273" s="44" t="s">
        <v>311</v>
      </c>
      <c r="D273" s="39">
        <v>7.1570658540107495</v>
      </c>
      <c r="E273" s="40">
        <v>0.32332155477031804</v>
      </c>
      <c r="F273" s="41">
        <f t="shared" si="14"/>
        <v>0.6</v>
      </c>
      <c r="G273" s="42">
        <f t="shared" si="15"/>
        <v>0.4</v>
      </c>
      <c r="H273" s="43">
        <v>1207</v>
      </c>
      <c r="I273" s="63">
        <f t="shared" si="16"/>
        <v>48280</v>
      </c>
    </row>
    <row r="274" spans="1:9" x14ac:dyDescent="0.25">
      <c r="A274" s="57">
        <v>6335</v>
      </c>
      <c r="B274" s="57">
        <v>5</v>
      </c>
      <c r="C274" s="44" t="s">
        <v>312</v>
      </c>
      <c r="D274" s="39">
        <v>4.0415590343972703</v>
      </c>
      <c r="E274" s="40">
        <v>0.47086466165413532</v>
      </c>
      <c r="F274" s="41">
        <f t="shared" si="14"/>
        <v>0.7</v>
      </c>
      <c r="G274" s="42">
        <f t="shared" si="15"/>
        <v>0.30000000000000004</v>
      </c>
      <c r="H274" s="43">
        <v>1166</v>
      </c>
      <c r="I274" s="63">
        <f t="shared" si="16"/>
        <v>46640</v>
      </c>
    </row>
    <row r="275" spans="1:9" x14ac:dyDescent="0.25">
      <c r="A275" s="57">
        <v>6354</v>
      </c>
      <c r="B275" s="57">
        <v>3</v>
      </c>
      <c r="C275" s="44" t="s">
        <v>313</v>
      </c>
      <c r="D275" s="39">
        <v>3.1710557272369191</v>
      </c>
      <c r="E275" s="40">
        <v>0.45644599303135891</v>
      </c>
      <c r="F275" s="41">
        <f t="shared" si="14"/>
        <v>0.7</v>
      </c>
      <c r="G275" s="42">
        <f t="shared" si="15"/>
        <v>0.30000000000000004</v>
      </c>
      <c r="H275" s="43">
        <v>316</v>
      </c>
      <c r="I275" s="63">
        <f t="shared" si="16"/>
        <v>30000</v>
      </c>
    </row>
    <row r="276" spans="1:9" x14ac:dyDescent="0.25">
      <c r="A276" s="57">
        <v>6384</v>
      </c>
      <c r="B276" s="57">
        <v>6</v>
      </c>
      <c r="C276" s="44" t="s">
        <v>314</v>
      </c>
      <c r="D276" s="39">
        <v>5.5250891113421217</v>
      </c>
      <c r="E276" s="40">
        <v>0.3108935128518972</v>
      </c>
      <c r="F276" s="41">
        <f t="shared" si="14"/>
        <v>0.6</v>
      </c>
      <c r="G276" s="42">
        <f t="shared" si="15"/>
        <v>0.4</v>
      </c>
      <c r="H276" s="43">
        <v>859</v>
      </c>
      <c r="I276" s="63">
        <f t="shared" si="16"/>
        <v>34360</v>
      </c>
    </row>
    <row r="277" spans="1:9" x14ac:dyDescent="0.25">
      <c r="A277" s="57">
        <v>6412</v>
      </c>
      <c r="B277" s="57">
        <v>2</v>
      </c>
      <c r="C277" s="44" t="s">
        <v>315</v>
      </c>
      <c r="D277" s="39">
        <v>14.109067850348763</v>
      </c>
      <c r="E277" s="40">
        <v>0.41420118343195267</v>
      </c>
      <c r="F277" s="41">
        <f t="shared" si="14"/>
        <v>0.7</v>
      </c>
      <c r="G277" s="42">
        <f t="shared" si="15"/>
        <v>0.30000000000000004</v>
      </c>
      <c r="H277" s="43">
        <v>445</v>
      </c>
      <c r="I277" s="63">
        <f t="shared" si="16"/>
        <v>30000</v>
      </c>
    </row>
    <row r="278" spans="1:9" x14ac:dyDescent="0.25">
      <c r="A278" s="57">
        <v>6440</v>
      </c>
      <c r="B278" s="57">
        <v>8</v>
      </c>
      <c r="C278" s="44" t="s">
        <v>316</v>
      </c>
      <c r="D278" s="39">
        <v>0.83098883147925207</v>
      </c>
      <c r="E278" s="40">
        <v>0.56129032258064515</v>
      </c>
      <c r="F278" s="41">
        <f t="shared" si="14"/>
        <v>0.8</v>
      </c>
      <c r="G278" s="42">
        <f t="shared" si="15"/>
        <v>0.19999999999999996</v>
      </c>
      <c r="H278" s="43">
        <v>168</v>
      </c>
      <c r="I278" s="63">
        <f t="shared" si="16"/>
        <v>30000</v>
      </c>
    </row>
    <row r="279" spans="1:9" x14ac:dyDescent="0.25">
      <c r="A279" s="57">
        <v>6426</v>
      </c>
      <c r="B279" s="57">
        <v>4</v>
      </c>
      <c r="C279" s="44" t="s">
        <v>317</v>
      </c>
      <c r="D279" s="39">
        <v>5.7293209020555977</v>
      </c>
      <c r="E279" s="40">
        <v>0.39040207522697795</v>
      </c>
      <c r="F279" s="41">
        <f t="shared" si="14"/>
        <v>0.7</v>
      </c>
      <c r="G279" s="42">
        <f t="shared" si="15"/>
        <v>0.30000000000000004</v>
      </c>
      <c r="H279" s="43">
        <v>788</v>
      </c>
      <c r="I279" s="63">
        <f t="shared" si="16"/>
        <v>31520</v>
      </c>
    </row>
    <row r="280" spans="1:9" x14ac:dyDescent="0.25">
      <c r="A280" s="57">
        <v>6461</v>
      </c>
      <c r="B280" s="57">
        <v>2</v>
      </c>
      <c r="C280" s="44" t="s">
        <v>318</v>
      </c>
      <c r="D280" s="39">
        <v>14.552628031088398</v>
      </c>
      <c r="E280" s="40">
        <v>0.38704742478327386</v>
      </c>
      <c r="F280" s="41">
        <f t="shared" si="14"/>
        <v>0.7</v>
      </c>
      <c r="G280" s="42">
        <f t="shared" si="15"/>
        <v>0.30000000000000004</v>
      </c>
      <c r="H280" s="43">
        <v>2001</v>
      </c>
      <c r="I280" s="63">
        <f t="shared" si="16"/>
        <v>60000</v>
      </c>
    </row>
    <row r="281" spans="1:9" x14ac:dyDescent="0.25">
      <c r="A281" s="57">
        <v>6475</v>
      </c>
      <c r="B281" s="57">
        <v>5</v>
      </c>
      <c r="C281" s="44" t="s">
        <v>319</v>
      </c>
      <c r="D281" s="39">
        <v>3.8093231065031108</v>
      </c>
      <c r="E281" s="40">
        <v>0.32989690721649484</v>
      </c>
      <c r="F281" s="41">
        <f t="shared" si="14"/>
        <v>0.6</v>
      </c>
      <c r="G281" s="42">
        <f t="shared" si="15"/>
        <v>0.4</v>
      </c>
      <c r="H281" s="43">
        <v>551</v>
      </c>
      <c r="I281" s="63">
        <f t="shared" si="16"/>
        <v>30000</v>
      </c>
    </row>
    <row r="282" spans="1:9" x14ac:dyDescent="0.25">
      <c r="A282" s="57">
        <v>6608</v>
      </c>
      <c r="B282" s="57">
        <v>6</v>
      </c>
      <c r="C282" s="44" t="s">
        <v>320</v>
      </c>
      <c r="D282" s="39">
        <v>12.044147030311292</v>
      </c>
      <c r="E282" s="40">
        <v>0.16182048040455121</v>
      </c>
      <c r="F282" s="41">
        <f t="shared" si="14"/>
        <v>0.5</v>
      </c>
      <c r="G282" s="42">
        <f t="shared" si="15"/>
        <v>0.5</v>
      </c>
      <c r="H282" s="43">
        <v>1514</v>
      </c>
      <c r="I282" s="63">
        <f t="shared" si="16"/>
        <v>60000</v>
      </c>
    </row>
    <row r="283" spans="1:9" x14ac:dyDescent="0.25">
      <c r="A283" s="57">
        <v>6615</v>
      </c>
      <c r="B283" s="57">
        <v>12</v>
      </c>
      <c r="C283" s="44" t="s">
        <v>321</v>
      </c>
      <c r="D283" s="39">
        <v>0.45120331532097813</v>
      </c>
      <c r="E283" s="40">
        <v>0.59109311740890691</v>
      </c>
      <c r="F283" s="41">
        <f t="shared" si="14"/>
        <v>0.8</v>
      </c>
      <c r="G283" s="42">
        <f t="shared" si="15"/>
        <v>0.19999999999999996</v>
      </c>
      <c r="H283" s="43">
        <v>298</v>
      </c>
      <c r="I283" s="63">
        <f t="shared" si="16"/>
        <v>30000</v>
      </c>
    </row>
    <row r="284" spans="1:9" x14ac:dyDescent="0.25">
      <c r="A284" s="57">
        <v>6678</v>
      </c>
      <c r="B284" s="57">
        <v>5</v>
      </c>
      <c r="C284" s="44" t="s">
        <v>322</v>
      </c>
      <c r="D284" s="39">
        <v>9.221913381331639</v>
      </c>
      <c r="E284" s="40">
        <v>0.45151695419393217</v>
      </c>
      <c r="F284" s="41">
        <f t="shared" si="14"/>
        <v>0.7</v>
      </c>
      <c r="G284" s="42">
        <f t="shared" si="15"/>
        <v>0.30000000000000004</v>
      </c>
      <c r="H284" s="43">
        <v>1722</v>
      </c>
      <c r="I284" s="63">
        <f t="shared" si="16"/>
        <v>60000</v>
      </c>
    </row>
    <row r="285" spans="1:9" x14ac:dyDescent="0.25">
      <c r="A285" s="57">
        <v>469</v>
      </c>
      <c r="B285" s="57">
        <v>2</v>
      </c>
      <c r="C285" s="44" t="s">
        <v>323</v>
      </c>
      <c r="D285" s="39">
        <v>7.4526408970834526</v>
      </c>
      <c r="E285" s="40">
        <v>0.22339027595269381</v>
      </c>
      <c r="F285" s="41">
        <f t="shared" si="14"/>
        <v>0.6</v>
      </c>
      <c r="G285" s="42">
        <f t="shared" si="15"/>
        <v>0.4</v>
      </c>
      <c r="H285" s="43">
        <v>779</v>
      </c>
      <c r="I285" s="63">
        <f t="shared" si="16"/>
        <v>31160</v>
      </c>
    </row>
    <row r="286" spans="1:9" x14ac:dyDescent="0.25">
      <c r="A286" s="57">
        <v>6692</v>
      </c>
      <c r="B286" s="57">
        <v>8</v>
      </c>
      <c r="C286" s="44" t="s">
        <v>324</v>
      </c>
      <c r="D286" s="39">
        <v>4.6788981949236561</v>
      </c>
      <c r="E286" s="40">
        <v>0.35494880546075086</v>
      </c>
      <c r="F286" s="41">
        <f t="shared" si="14"/>
        <v>0.7</v>
      </c>
      <c r="G286" s="42">
        <f t="shared" si="15"/>
        <v>0.30000000000000004</v>
      </c>
      <c r="H286" s="43">
        <v>1178</v>
      </c>
      <c r="I286" s="63">
        <f t="shared" si="16"/>
        <v>47120</v>
      </c>
    </row>
    <row r="287" spans="1:9" x14ac:dyDescent="0.25">
      <c r="A287" s="57">
        <v>6713</v>
      </c>
      <c r="B287" s="57">
        <v>4</v>
      </c>
      <c r="C287" s="44" t="s">
        <v>325</v>
      </c>
      <c r="D287" s="39">
        <v>3.7971150933919233</v>
      </c>
      <c r="E287" s="40">
        <v>0.49258160237388726</v>
      </c>
      <c r="F287" s="41">
        <f t="shared" si="14"/>
        <v>0.7</v>
      </c>
      <c r="G287" s="42">
        <f t="shared" si="15"/>
        <v>0.30000000000000004</v>
      </c>
      <c r="H287" s="43">
        <v>361</v>
      </c>
      <c r="I287" s="63">
        <f t="shared" si="16"/>
        <v>30000</v>
      </c>
    </row>
    <row r="288" spans="1:9" x14ac:dyDescent="0.25">
      <c r="A288" s="57">
        <v>6720</v>
      </c>
      <c r="B288" s="57">
        <v>9</v>
      </c>
      <c r="C288" s="44" t="s">
        <v>326</v>
      </c>
      <c r="D288" s="39">
        <v>4.2154566744730682</v>
      </c>
      <c r="E288" s="40">
        <v>0.40690978886756241</v>
      </c>
      <c r="F288" s="41">
        <f t="shared" si="14"/>
        <v>0.7</v>
      </c>
      <c r="G288" s="42">
        <f t="shared" si="15"/>
        <v>0.30000000000000004</v>
      </c>
      <c r="H288" s="43">
        <v>450</v>
      </c>
      <c r="I288" s="63">
        <f t="shared" si="16"/>
        <v>30000</v>
      </c>
    </row>
    <row r="289" spans="1:9" x14ac:dyDescent="0.25">
      <c r="A289" s="57">
        <v>6748</v>
      </c>
      <c r="B289" s="57">
        <v>2</v>
      </c>
      <c r="C289" s="44" t="s">
        <v>327</v>
      </c>
      <c r="D289" s="39">
        <v>11.720867208672088</v>
      </c>
      <c r="E289" s="40">
        <v>0.10638297872340426</v>
      </c>
      <c r="F289" s="41">
        <f t="shared" si="14"/>
        <v>0.5</v>
      </c>
      <c r="G289" s="42">
        <f t="shared" si="15"/>
        <v>0.5</v>
      </c>
      <c r="H289" s="43">
        <v>346</v>
      </c>
      <c r="I289" s="63">
        <f t="shared" si="16"/>
        <v>30000</v>
      </c>
    </row>
  </sheetData>
  <sheetProtection algorithmName="SHA-512" hashValue="DmrqyrTlvmZaicKvcxPG/nILu3hkb2xcz40NCZiqmSGKjLJDiKwVuZ3vO0qyAKuSyVCGdMuJ5CTyBCbGIZ2wYA==" saltValue="J++OZVQgENuOJAzSj8qnlQ=="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D8376-FC69-4B38-B3BE-85C64AF66546}">
  <sheetPr>
    <tabColor rgb="FF00B0F0"/>
    <pageSetUpPr fitToPage="1"/>
  </sheetPr>
  <dimension ref="A1:Q402"/>
  <sheetViews>
    <sheetView topLeftCell="B1" zoomScale="90" zoomScaleNormal="90" workbookViewId="0">
      <pane ySplit="1" topLeftCell="A2" activePane="bottomLeft" state="frozen"/>
      <selection pane="bottomLeft" activeCell="B1" sqref="B1"/>
    </sheetView>
  </sheetViews>
  <sheetFormatPr defaultColWidth="15" defaultRowHeight="15" x14ac:dyDescent="0.25"/>
  <cols>
    <col min="1" max="1" width="0" style="79" hidden="1" customWidth="1"/>
    <col min="2" max="2" width="23" style="142" customWidth="1"/>
    <col min="3" max="3" width="12.42578125" style="138" customWidth="1"/>
    <col min="4" max="4" width="10.85546875" style="139" customWidth="1"/>
    <col min="5" max="5" width="11.5703125" style="142" customWidth="1"/>
    <col min="6" max="6" width="10.85546875" style="142" customWidth="1"/>
    <col min="7" max="7" width="14.140625" style="141" customWidth="1"/>
    <col min="8" max="8" width="15" style="88"/>
    <col min="9" max="9" width="15" style="85"/>
    <col min="10" max="10" width="15" style="243"/>
    <col min="11" max="11" width="15" style="153"/>
    <col min="12" max="12" width="18.140625" style="154" customWidth="1"/>
    <col min="13" max="13" width="17.7109375" style="155" customWidth="1"/>
    <col min="14" max="14" width="20.5703125" style="390" customWidth="1"/>
    <col min="15" max="15" width="21" style="403" customWidth="1"/>
    <col min="16" max="16384" width="15" style="76"/>
  </cols>
  <sheetData>
    <row r="1" spans="1:15" s="74" customFormat="1" ht="86.25" customHeight="1" thickBot="1" x14ac:dyDescent="0.3">
      <c r="A1" s="73" t="s">
        <v>368</v>
      </c>
      <c r="B1" s="307" t="s">
        <v>369</v>
      </c>
      <c r="C1" s="308" t="s">
        <v>370</v>
      </c>
      <c r="D1" s="309" t="s">
        <v>1227</v>
      </c>
      <c r="E1" s="310" t="s">
        <v>1258</v>
      </c>
      <c r="F1" s="310" t="s">
        <v>1233</v>
      </c>
      <c r="G1" s="311" t="s">
        <v>1260</v>
      </c>
      <c r="H1" s="312" t="s">
        <v>653</v>
      </c>
      <c r="I1" s="313" t="s">
        <v>654</v>
      </c>
      <c r="J1" s="314" t="s">
        <v>1291</v>
      </c>
      <c r="K1" s="315" t="s">
        <v>652</v>
      </c>
      <c r="L1" s="404" t="s">
        <v>1588</v>
      </c>
      <c r="M1" s="317" t="s">
        <v>1266</v>
      </c>
      <c r="N1" s="373" t="s">
        <v>1589</v>
      </c>
      <c r="O1" s="374" t="s">
        <v>1590</v>
      </c>
    </row>
    <row r="2" spans="1:15" s="74" customFormat="1" ht="54.75" customHeight="1" thickTop="1" thickBot="1" x14ac:dyDescent="0.3">
      <c r="A2" s="73"/>
      <c r="B2" s="301"/>
      <c r="C2" s="128"/>
      <c r="D2" s="129"/>
      <c r="E2" s="130"/>
      <c r="F2" s="130"/>
      <c r="G2" s="131"/>
      <c r="H2" s="934" t="s">
        <v>1228</v>
      </c>
      <c r="I2" s="935"/>
      <c r="J2" s="375"/>
      <c r="K2" s="278"/>
      <c r="L2" s="147"/>
      <c r="M2" s="484" t="s">
        <v>1347</v>
      </c>
      <c r="N2" s="376"/>
      <c r="O2" s="377"/>
    </row>
    <row r="3" spans="1:15" x14ac:dyDescent="0.25">
      <c r="A3" s="75">
        <v>14</v>
      </c>
      <c r="B3" s="302" t="s">
        <v>371</v>
      </c>
      <c r="C3" s="133">
        <v>1663</v>
      </c>
      <c r="D3" s="134">
        <v>3.4161242550018187</v>
      </c>
      <c r="E3" s="135">
        <v>0.85</v>
      </c>
      <c r="F3" s="135">
        <f>1-E3</f>
        <v>0.15000000000000002</v>
      </c>
      <c r="G3" s="136">
        <v>0.59087947882736158</v>
      </c>
      <c r="H3" s="90">
        <v>60000</v>
      </c>
      <c r="I3" s="90">
        <v>60000</v>
      </c>
      <c r="J3" s="378">
        <f>MAX(H3,I3)</f>
        <v>60000</v>
      </c>
      <c r="K3" s="280">
        <v>16550</v>
      </c>
      <c r="L3" s="379">
        <f>J3-K3</f>
        <v>43450</v>
      </c>
      <c r="M3" s="150">
        <v>173400</v>
      </c>
      <c r="N3" s="380">
        <f>MIN(L3,M3)</f>
        <v>43450</v>
      </c>
      <c r="O3" s="381">
        <f>L3-N3</f>
        <v>0</v>
      </c>
    </row>
    <row r="4" spans="1:15" ht="15" customHeight="1" x14ac:dyDescent="0.25">
      <c r="A4" s="75">
        <v>63</v>
      </c>
      <c r="B4" s="303" t="s">
        <v>372</v>
      </c>
      <c r="C4" s="138">
        <v>417</v>
      </c>
      <c r="D4" s="139">
        <v>6.2029939867611033</v>
      </c>
      <c r="E4" s="140">
        <v>0.7</v>
      </c>
      <c r="F4" s="140">
        <f t="shared" ref="F4:F67" si="0">1-E4</f>
        <v>0.30000000000000004</v>
      </c>
      <c r="G4" s="141">
        <v>0.38138138138138139</v>
      </c>
      <c r="H4" s="91">
        <v>30000</v>
      </c>
      <c r="I4" s="91">
        <v>30000</v>
      </c>
      <c r="J4" s="382">
        <f t="shared" ref="J4:J67" si="1">MAX(H4,I4)</f>
        <v>30000</v>
      </c>
      <c r="K4" s="282">
        <v>17369.7</v>
      </c>
      <c r="L4" s="383">
        <f t="shared" ref="L4:L67" si="2">J4-K4</f>
        <v>12630.3</v>
      </c>
      <c r="M4" s="155">
        <v>420</v>
      </c>
      <c r="N4" s="384">
        <f t="shared" ref="N4:N67" si="3">MIN(L4,M4)</f>
        <v>420</v>
      </c>
      <c r="O4" s="385">
        <f t="shared" ref="O4:O67" si="4">L4-N4</f>
        <v>12210.3</v>
      </c>
    </row>
    <row r="5" spans="1:15" x14ac:dyDescent="0.25">
      <c r="A5" s="75">
        <v>84</v>
      </c>
      <c r="B5" s="302" t="s">
        <v>374</v>
      </c>
      <c r="C5" s="133">
        <v>219</v>
      </c>
      <c r="D5" s="134">
        <v>1.6098207202719703</v>
      </c>
      <c r="E5" s="135">
        <v>0.6</v>
      </c>
      <c r="F5" s="135">
        <f t="shared" si="0"/>
        <v>0.4</v>
      </c>
      <c r="G5" s="136">
        <v>0.30578512396694213</v>
      </c>
      <c r="H5" s="90">
        <v>30000</v>
      </c>
      <c r="I5" s="90">
        <v>30000</v>
      </c>
      <c r="J5" s="378">
        <f t="shared" si="1"/>
        <v>30000</v>
      </c>
      <c r="K5" s="280">
        <v>12295.6</v>
      </c>
      <c r="L5" s="379">
        <f t="shared" si="2"/>
        <v>17704.400000000001</v>
      </c>
      <c r="M5" s="150">
        <v>14400</v>
      </c>
      <c r="N5" s="380">
        <f t="shared" si="3"/>
        <v>14400</v>
      </c>
      <c r="O5" s="381">
        <f t="shared" si="4"/>
        <v>3304.4000000000015</v>
      </c>
    </row>
    <row r="6" spans="1:15" ht="15" customHeight="1" x14ac:dyDescent="0.25">
      <c r="A6" s="75">
        <v>91</v>
      </c>
      <c r="B6" s="303" t="s">
        <v>375</v>
      </c>
      <c r="C6" s="138">
        <v>554</v>
      </c>
      <c r="D6" s="139">
        <v>4.1538264754825391</v>
      </c>
      <c r="E6" s="140">
        <v>0.8</v>
      </c>
      <c r="F6" s="140">
        <f t="shared" si="0"/>
        <v>0.19999999999999996</v>
      </c>
      <c r="G6" s="141">
        <v>0.52960526315789469</v>
      </c>
      <c r="H6" s="91">
        <v>30000</v>
      </c>
      <c r="I6" s="91">
        <v>30000</v>
      </c>
      <c r="J6" s="382">
        <f t="shared" si="1"/>
        <v>30000</v>
      </c>
      <c r="K6" s="282">
        <v>16429.999999999996</v>
      </c>
      <c r="L6" s="383">
        <f t="shared" si="2"/>
        <v>13570.000000000004</v>
      </c>
      <c r="M6" s="155">
        <v>11200</v>
      </c>
      <c r="N6" s="384">
        <f t="shared" si="3"/>
        <v>11200</v>
      </c>
      <c r="O6" s="385">
        <f t="shared" si="4"/>
        <v>2370.0000000000036</v>
      </c>
    </row>
    <row r="7" spans="1:15" x14ac:dyDescent="0.25">
      <c r="A7" s="75">
        <v>105</v>
      </c>
      <c r="B7" s="302" t="s">
        <v>376</v>
      </c>
      <c r="C7" s="133">
        <v>453</v>
      </c>
      <c r="D7" s="134">
        <v>4.1814741659050787</v>
      </c>
      <c r="E7" s="135">
        <v>0.7</v>
      </c>
      <c r="F7" s="135">
        <f t="shared" si="0"/>
        <v>0.30000000000000004</v>
      </c>
      <c r="G7" s="136">
        <v>0.42930591259640105</v>
      </c>
      <c r="H7" s="90">
        <v>30000</v>
      </c>
      <c r="I7" s="90">
        <v>30000</v>
      </c>
      <c r="J7" s="378">
        <f t="shared" si="1"/>
        <v>30000</v>
      </c>
      <c r="K7" s="280">
        <v>0</v>
      </c>
      <c r="L7" s="379">
        <f t="shared" si="2"/>
        <v>30000</v>
      </c>
      <c r="M7" s="150">
        <v>490</v>
      </c>
      <c r="N7" s="380">
        <f t="shared" si="3"/>
        <v>490</v>
      </c>
      <c r="O7" s="381">
        <f t="shared" si="4"/>
        <v>29510</v>
      </c>
    </row>
    <row r="8" spans="1:15" ht="15" customHeight="1" x14ac:dyDescent="0.25">
      <c r="A8" s="75">
        <v>154</v>
      </c>
      <c r="B8" s="303" t="s">
        <v>379</v>
      </c>
      <c r="C8" s="138">
        <v>1325</v>
      </c>
      <c r="D8" s="139">
        <v>6.2062633119400594</v>
      </c>
      <c r="E8" s="140">
        <v>0.8</v>
      </c>
      <c r="F8" s="140">
        <f t="shared" si="0"/>
        <v>0.19999999999999996</v>
      </c>
      <c r="G8" s="141">
        <v>0.6725460122699386</v>
      </c>
      <c r="H8" s="91">
        <v>49960</v>
      </c>
      <c r="I8" s="91">
        <f>40*C8</f>
        <v>53000</v>
      </c>
      <c r="J8" s="382">
        <f t="shared" si="1"/>
        <v>53000</v>
      </c>
      <c r="K8" s="282">
        <v>35421.399999999994</v>
      </c>
      <c r="L8" s="383">
        <f t="shared" si="2"/>
        <v>17578.600000000006</v>
      </c>
      <c r="M8" s="155">
        <v>5600</v>
      </c>
      <c r="N8" s="384">
        <f t="shared" si="3"/>
        <v>5600</v>
      </c>
      <c r="O8" s="385">
        <f t="shared" si="4"/>
        <v>11978.600000000006</v>
      </c>
    </row>
    <row r="9" spans="1:15" x14ac:dyDescent="0.25">
      <c r="A9" s="75">
        <v>170</v>
      </c>
      <c r="B9" s="302" t="s">
        <v>381</v>
      </c>
      <c r="C9" s="133">
        <v>2136</v>
      </c>
      <c r="D9" s="134">
        <v>5.2223536079622415</v>
      </c>
      <c r="E9" s="135">
        <v>0.8</v>
      </c>
      <c r="F9" s="135">
        <f t="shared" si="0"/>
        <v>0.19999999999999996</v>
      </c>
      <c r="G9" s="136">
        <v>0.5298013245033113</v>
      </c>
      <c r="H9" s="90">
        <v>60000</v>
      </c>
      <c r="I9" s="90">
        <v>60000</v>
      </c>
      <c r="J9" s="378">
        <f t="shared" si="1"/>
        <v>60000</v>
      </c>
      <c r="K9" s="280">
        <v>35313.199999999997</v>
      </c>
      <c r="L9" s="379">
        <f t="shared" si="2"/>
        <v>24686.800000000003</v>
      </c>
      <c r="M9" s="150">
        <v>0</v>
      </c>
      <c r="N9" s="380">
        <f t="shared" si="3"/>
        <v>0</v>
      </c>
      <c r="O9" s="381">
        <f t="shared" si="4"/>
        <v>24686.800000000003</v>
      </c>
    </row>
    <row r="10" spans="1:15" ht="15" customHeight="1" x14ac:dyDescent="0.25">
      <c r="A10" s="75">
        <v>196</v>
      </c>
      <c r="B10" s="303" t="s">
        <v>382</v>
      </c>
      <c r="C10" s="138">
        <v>445</v>
      </c>
      <c r="D10" s="139">
        <v>3.470218682692745</v>
      </c>
      <c r="E10" s="140">
        <v>0.6</v>
      </c>
      <c r="F10" s="140">
        <f t="shared" si="0"/>
        <v>0.4</v>
      </c>
      <c r="G10" s="141">
        <v>0.29976019184652281</v>
      </c>
      <c r="H10" s="91">
        <v>30000</v>
      </c>
      <c r="I10" s="91">
        <v>30000</v>
      </c>
      <c r="J10" s="382">
        <f t="shared" si="1"/>
        <v>30000</v>
      </c>
      <c r="K10" s="282">
        <v>27547.200000000001</v>
      </c>
      <c r="L10" s="383">
        <f t="shared" si="2"/>
        <v>2452.7999999999993</v>
      </c>
      <c r="M10" s="155">
        <v>3000</v>
      </c>
      <c r="N10" s="384">
        <f t="shared" si="3"/>
        <v>2452.7999999999993</v>
      </c>
      <c r="O10" s="385">
        <f t="shared" si="4"/>
        <v>0</v>
      </c>
    </row>
    <row r="11" spans="1:15" x14ac:dyDescent="0.25">
      <c r="A11" s="75">
        <v>245</v>
      </c>
      <c r="B11" s="302" t="s">
        <v>386</v>
      </c>
      <c r="C11" s="133">
        <v>611</v>
      </c>
      <c r="D11" s="134">
        <v>6.4467184753240279</v>
      </c>
      <c r="E11" s="135">
        <v>0.7</v>
      </c>
      <c r="F11" s="135">
        <f t="shared" si="0"/>
        <v>0.30000000000000004</v>
      </c>
      <c r="G11" s="136">
        <v>0.2709030100334448</v>
      </c>
      <c r="H11" s="90">
        <v>30000</v>
      </c>
      <c r="I11" s="90">
        <v>30000</v>
      </c>
      <c r="J11" s="378">
        <f t="shared" si="1"/>
        <v>30000</v>
      </c>
      <c r="K11" s="280">
        <v>28825.4</v>
      </c>
      <c r="L11" s="379">
        <f t="shared" si="2"/>
        <v>1174.5999999999985</v>
      </c>
      <c r="M11" s="150">
        <v>14000</v>
      </c>
      <c r="N11" s="380">
        <f t="shared" si="3"/>
        <v>1174.5999999999985</v>
      </c>
      <c r="O11" s="381">
        <f t="shared" si="4"/>
        <v>0</v>
      </c>
    </row>
    <row r="12" spans="1:15" ht="15" customHeight="1" x14ac:dyDescent="0.25">
      <c r="A12" s="75">
        <v>308</v>
      </c>
      <c r="B12" s="303" t="s">
        <v>388</v>
      </c>
      <c r="C12" s="138">
        <v>1457</v>
      </c>
      <c r="D12" s="139">
        <v>8.0515027965016088</v>
      </c>
      <c r="E12" s="140">
        <v>0.8</v>
      </c>
      <c r="F12" s="140">
        <f t="shared" si="0"/>
        <v>0.19999999999999996</v>
      </c>
      <c r="G12" s="141">
        <v>0.51954022988505744</v>
      </c>
      <c r="H12" s="91">
        <v>57480</v>
      </c>
      <c r="I12" s="91">
        <f>40*C12</f>
        <v>58280</v>
      </c>
      <c r="J12" s="382">
        <f t="shared" si="1"/>
        <v>58280</v>
      </c>
      <c r="K12" s="282">
        <v>30453.599999999995</v>
      </c>
      <c r="L12" s="383">
        <f t="shared" si="2"/>
        <v>27826.400000000005</v>
      </c>
      <c r="M12" s="155">
        <v>16800</v>
      </c>
      <c r="N12" s="384">
        <f t="shared" si="3"/>
        <v>16800</v>
      </c>
      <c r="O12" s="385">
        <f t="shared" si="4"/>
        <v>11026.400000000005</v>
      </c>
    </row>
    <row r="13" spans="1:15" x14ac:dyDescent="0.25">
      <c r="A13" s="75">
        <v>315</v>
      </c>
      <c r="B13" s="302" t="s">
        <v>389</v>
      </c>
      <c r="C13" s="133">
        <v>416</v>
      </c>
      <c r="D13" s="134">
        <v>1.9140956917917449</v>
      </c>
      <c r="E13" s="135">
        <v>0.85</v>
      </c>
      <c r="F13" s="135">
        <f t="shared" si="0"/>
        <v>0.15000000000000002</v>
      </c>
      <c r="G13" s="136">
        <v>0.57493188010899188</v>
      </c>
      <c r="H13" s="90">
        <v>30000</v>
      </c>
      <c r="I13" s="90">
        <v>30000</v>
      </c>
      <c r="J13" s="378">
        <f t="shared" si="1"/>
        <v>30000</v>
      </c>
      <c r="K13" s="280">
        <v>0</v>
      </c>
      <c r="L13" s="379">
        <f t="shared" si="2"/>
        <v>30000</v>
      </c>
      <c r="M13" s="150">
        <v>45900</v>
      </c>
      <c r="N13" s="380">
        <f t="shared" si="3"/>
        <v>30000</v>
      </c>
      <c r="O13" s="381">
        <f t="shared" si="4"/>
        <v>0</v>
      </c>
    </row>
    <row r="14" spans="1:15" ht="15" customHeight="1" x14ac:dyDescent="0.25">
      <c r="A14" s="75">
        <v>4263</v>
      </c>
      <c r="B14" s="303" t="s">
        <v>390</v>
      </c>
      <c r="C14" s="138">
        <v>256</v>
      </c>
      <c r="D14" s="139">
        <v>1.1535220676965612</v>
      </c>
      <c r="E14" s="140">
        <v>0.8</v>
      </c>
      <c r="F14" s="140">
        <f t="shared" si="0"/>
        <v>0.19999999999999996</v>
      </c>
      <c r="G14" s="141">
        <v>0.54852320675105481</v>
      </c>
      <c r="H14" s="91">
        <v>30000</v>
      </c>
      <c r="I14" s="91">
        <v>30000</v>
      </c>
      <c r="J14" s="382">
        <f t="shared" si="1"/>
        <v>30000</v>
      </c>
      <c r="K14" s="282">
        <v>29833.999999999996</v>
      </c>
      <c r="L14" s="383">
        <f t="shared" si="2"/>
        <v>166.00000000000364</v>
      </c>
      <c r="M14" s="155">
        <v>2720</v>
      </c>
      <c r="N14" s="384">
        <f t="shared" si="3"/>
        <v>166.00000000000364</v>
      </c>
      <c r="O14" s="385">
        <f t="shared" si="4"/>
        <v>0</v>
      </c>
    </row>
    <row r="15" spans="1:15" x14ac:dyDescent="0.25">
      <c r="A15" s="75">
        <v>350</v>
      </c>
      <c r="B15" s="302" t="s">
        <v>391</v>
      </c>
      <c r="C15" s="133">
        <v>953</v>
      </c>
      <c r="D15" s="134">
        <v>13.313235237560432</v>
      </c>
      <c r="E15" s="135">
        <v>0.6</v>
      </c>
      <c r="F15" s="135">
        <f t="shared" si="0"/>
        <v>0.4</v>
      </c>
      <c r="G15" s="136">
        <v>0.1444321940463065</v>
      </c>
      <c r="H15" s="90">
        <v>39480</v>
      </c>
      <c r="I15" s="90">
        <f>40*C15</f>
        <v>38120</v>
      </c>
      <c r="J15" s="378">
        <f t="shared" si="1"/>
        <v>39480</v>
      </c>
      <c r="K15" s="280">
        <v>33000</v>
      </c>
      <c r="L15" s="379">
        <f t="shared" si="2"/>
        <v>6480</v>
      </c>
      <c r="M15" s="150">
        <v>74400</v>
      </c>
      <c r="N15" s="380">
        <f t="shared" si="3"/>
        <v>6480</v>
      </c>
      <c r="O15" s="381">
        <f t="shared" si="4"/>
        <v>0</v>
      </c>
    </row>
    <row r="16" spans="1:15" ht="15" customHeight="1" x14ac:dyDescent="0.25">
      <c r="A16" s="75">
        <v>364</v>
      </c>
      <c r="B16" s="303" t="s">
        <v>392</v>
      </c>
      <c r="C16" s="138">
        <v>361</v>
      </c>
      <c r="D16" s="139">
        <v>3.5621249762016007</v>
      </c>
      <c r="E16" s="140">
        <v>0.6</v>
      </c>
      <c r="F16" s="140">
        <f t="shared" si="0"/>
        <v>0.4</v>
      </c>
      <c r="G16" s="141">
        <v>0.31185567010309279</v>
      </c>
      <c r="H16" s="91">
        <v>30000</v>
      </c>
      <c r="I16" s="91">
        <v>30000</v>
      </c>
      <c r="J16" s="382">
        <f t="shared" si="1"/>
        <v>30000</v>
      </c>
      <c r="K16" s="282">
        <v>4879.2</v>
      </c>
      <c r="L16" s="383">
        <f t="shared" si="2"/>
        <v>25120.799999999999</v>
      </c>
      <c r="M16" s="155">
        <v>2640</v>
      </c>
      <c r="N16" s="384">
        <f t="shared" si="3"/>
        <v>2640</v>
      </c>
      <c r="O16" s="385">
        <f t="shared" si="4"/>
        <v>22480.799999999999</v>
      </c>
    </row>
    <row r="17" spans="1:15" x14ac:dyDescent="0.25">
      <c r="A17" s="75">
        <v>427</v>
      </c>
      <c r="B17" s="302" t="s">
        <v>393</v>
      </c>
      <c r="C17" s="133">
        <v>229</v>
      </c>
      <c r="D17" s="134">
        <v>7.0559887003116852</v>
      </c>
      <c r="E17" s="135">
        <v>0.6</v>
      </c>
      <c r="F17" s="135">
        <f t="shared" si="0"/>
        <v>0.4</v>
      </c>
      <c r="G17" s="136">
        <v>0.22705314009661837</v>
      </c>
      <c r="H17" s="90">
        <v>30000</v>
      </c>
      <c r="I17" s="90">
        <v>30000</v>
      </c>
      <c r="J17" s="378">
        <f t="shared" si="1"/>
        <v>30000</v>
      </c>
      <c r="K17" s="280">
        <v>5580.8</v>
      </c>
      <c r="L17" s="379">
        <f t="shared" si="2"/>
        <v>24419.200000000001</v>
      </c>
      <c r="M17" s="150">
        <v>7800</v>
      </c>
      <c r="N17" s="380">
        <f t="shared" si="3"/>
        <v>7800</v>
      </c>
      <c r="O17" s="381">
        <f t="shared" si="4"/>
        <v>16619.2</v>
      </c>
    </row>
    <row r="18" spans="1:15" ht="15" customHeight="1" x14ac:dyDescent="0.25">
      <c r="A18" s="75">
        <v>434</v>
      </c>
      <c r="B18" s="303" t="s">
        <v>394</v>
      </c>
      <c r="C18" s="138">
        <v>1628</v>
      </c>
      <c r="D18" s="139">
        <v>7.893792355923595</v>
      </c>
      <c r="E18" s="140">
        <v>0.7</v>
      </c>
      <c r="F18" s="140">
        <f t="shared" si="0"/>
        <v>0.30000000000000004</v>
      </c>
      <c r="G18" s="141">
        <v>0.44218942189421895</v>
      </c>
      <c r="H18" s="91">
        <v>60000</v>
      </c>
      <c r="I18" s="91">
        <v>60000</v>
      </c>
      <c r="J18" s="382">
        <f t="shared" si="1"/>
        <v>60000</v>
      </c>
      <c r="K18" s="282">
        <v>18777</v>
      </c>
      <c r="L18" s="383">
        <f t="shared" si="2"/>
        <v>41223</v>
      </c>
      <c r="M18" s="155">
        <v>69300</v>
      </c>
      <c r="N18" s="384">
        <f t="shared" si="3"/>
        <v>41223</v>
      </c>
      <c r="O18" s="385">
        <f t="shared" si="4"/>
        <v>0</v>
      </c>
    </row>
    <row r="19" spans="1:15" x14ac:dyDescent="0.25">
      <c r="A19" s="75">
        <v>6013</v>
      </c>
      <c r="B19" s="302" t="s">
        <v>395</v>
      </c>
      <c r="C19" s="133">
        <v>488</v>
      </c>
      <c r="D19" s="134">
        <v>6.410753182996757</v>
      </c>
      <c r="E19" s="135">
        <v>0.7</v>
      </c>
      <c r="F19" s="135">
        <f t="shared" si="0"/>
        <v>0.30000000000000004</v>
      </c>
      <c r="G19" s="136">
        <v>0.388412017167382</v>
      </c>
      <c r="H19" s="90">
        <v>30000</v>
      </c>
      <c r="I19" s="90">
        <v>30000</v>
      </c>
      <c r="J19" s="378">
        <f t="shared" si="1"/>
        <v>30000</v>
      </c>
      <c r="K19" s="280">
        <v>23861.100000000002</v>
      </c>
      <c r="L19" s="379">
        <f t="shared" si="2"/>
        <v>6138.8999999999978</v>
      </c>
      <c r="M19" s="150">
        <v>16800</v>
      </c>
      <c r="N19" s="380">
        <f t="shared" si="3"/>
        <v>6138.8999999999978</v>
      </c>
      <c r="O19" s="381">
        <f t="shared" si="4"/>
        <v>0</v>
      </c>
    </row>
    <row r="20" spans="1:15" ht="15" customHeight="1" x14ac:dyDescent="0.25">
      <c r="A20" s="75">
        <v>2240</v>
      </c>
      <c r="B20" s="303" t="s">
        <v>397</v>
      </c>
      <c r="C20" s="138">
        <v>399</v>
      </c>
      <c r="D20" s="139">
        <v>2.9857448753814255</v>
      </c>
      <c r="E20" s="140">
        <v>0.7</v>
      </c>
      <c r="F20" s="140">
        <f t="shared" si="0"/>
        <v>0.30000000000000004</v>
      </c>
      <c r="G20" s="141">
        <v>0.36781609195402298</v>
      </c>
      <c r="H20" s="91">
        <v>30000</v>
      </c>
      <c r="I20" s="91">
        <v>30000</v>
      </c>
      <c r="J20" s="382">
        <f t="shared" si="1"/>
        <v>30000</v>
      </c>
      <c r="K20" s="282">
        <v>18007.800000000003</v>
      </c>
      <c r="L20" s="383">
        <f t="shared" si="2"/>
        <v>11992.199999999997</v>
      </c>
      <c r="M20" s="155">
        <v>0</v>
      </c>
      <c r="N20" s="384">
        <f t="shared" si="3"/>
        <v>0</v>
      </c>
      <c r="O20" s="385">
        <f t="shared" si="4"/>
        <v>11992.199999999997</v>
      </c>
    </row>
    <row r="21" spans="1:15" x14ac:dyDescent="0.25">
      <c r="A21" s="75">
        <v>476</v>
      </c>
      <c r="B21" s="302" t="s">
        <v>398</v>
      </c>
      <c r="C21" s="133">
        <v>1758</v>
      </c>
      <c r="D21" s="134">
        <v>3.7653328788409488</v>
      </c>
      <c r="E21" s="135">
        <v>0.7</v>
      </c>
      <c r="F21" s="135">
        <f t="shared" si="0"/>
        <v>0.30000000000000004</v>
      </c>
      <c r="G21" s="136">
        <v>0.43918128654970762</v>
      </c>
      <c r="H21" s="90">
        <v>60000</v>
      </c>
      <c r="I21" s="90">
        <v>60000</v>
      </c>
      <c r="J21" s="378">
        <f t="shared" si="1"/>
        <v>60000</v>
      </c>
      <c r="K21" s="280">
        <v>57272.700000000004</v>
      </c>
      <c r="L21" s="379">
        <f t="shared" si="2"/>
        <v>2727.2999999999956</v>
      </c>
      <c r="M21" s="150">
        <v>45500</v>
      </c>
      <c r="N21" s="380">
        <f t="shared" si="3"/>
        <v>2727.2999999999956</v>
      </c>
      <c r="O21" s="381">
        <f t="shared" si="4"/>
        <v>0</v>
      </c>
    </row>
    <row r="22" spans="1:15" ht="15" customHeight="1" x14ac:dyDescent="0.25">
      <c r="A22" s="75">
        <v>485</v>
      </c>
      <c r="B22" s="303" t="s">
        <v>399</v>
      </c>
      <c r="C22" s="138">
        <v>628</v>
      </c>
      <c r="D22" s="139">
        <v>3.5762894716442837</v>
      </c>
      <c r="E22" s="140">
        <v>0.7</v>
      </c>
      <c r="F22" s="140">
        <f t="shared" si="0"/>
        <v>0.30000000000000004</v>
      </c>
      <c r="G22" s="141">
        <v>0.36406995230524641</v>
      </c>
      <c r="H22" s="91">
        <v>30000</v>
      </c>
      <c r="I22" s="91">
        <v>30000</v>
      </c>
      <c r="J22" s="382">
        <f t="shared" si="1"/>
        <v>30000</v>
      </c>
      <c r="K22" s="282">
        <v>23584.100000000002</v>
      </c>
      <c r="L22" s="383">
        <f t="shared" si="2"/>
        <v>6415.8999999999978</v>
      </c>
      <c r="M22" s="155">
        <v>22400</v>
      </c>
      <c r="N22" s="384">
        <f t="shared" si="3"/>
        <v>6415.8999999999978</v>
      </c>
      <c r="O22" s="385">
        <f t="shared" si="4"/>
        <v>0</v>
      </c>
    </row>
    <row r="23" spans="1:15" x14ac:dyDescent="0.25">
      <c r="A23" s="75">
        <v>497</v>
      </c>
      <c r="B23" s="302" t="s">
        <v>400</v>
      </c>
      <c r="C23" s="133">
        <v>1287</v>
      </c>
      <c r="D23" s="134">
        <v>7.6266211509916371</v>
      </c>
      <c r="E23" s="135">
        <v>0.6</v>
      </c>
      <c r="F23" s="135">
        <f t="shared" si="0"/>
        <v>0.4</v>
      </c>
      <c r="G23" s="136">
        <v>0.28988941548183256</v>
      </c>
      <c r="H23" s="90">
        <v>50720</v>
      </c>
      <c r="I23" s="90">
        <f>40*C23</f>
        <v>51480</v>
      </c>
      <c r="J23" s="378">
        <f t="shared" si="1"/>
        <v>51480</v>
      </c>
      <c r="K23" s="280">
        <v>50719.600000000006</v>
      </c>
      <c r="L23" s="379">
        <f t="shared" si="2"/>
        <v>760.39999999999418</v>
      </c>
      <c r="M23" s="150">
        <v>0</v>
      </c>
      <c r="N23" s="380">
        <f t="shared" si="3"/>
        <v>0</v>
      </c>
      <c r="O23" s="381">
        <f t="shared" si="4"/>
        <v>760.39999999999418</v>
      </c>
    </row>
    <row r="24" spans="1:15" ht="15" customHeight="1" x14ac:dyDescent="0.25">
      <c r="A24" s="75">
        <v>609</v>
      </c>
      <c r="B24" s="303" t="s">
        <v>402</v>
      </c>
      <c r="C24" s="138">
        <v>842</v>
      </c>
      <c r="D24" s="139">
        <v>4.8155009718075581</v>
      </c>
      <c r="E24" s="140">
        <v>0.8</v>
      </c>
      <c r="F24" s="140">
        <f t="shared" si="0"/>
        <v>0.19999999999999996</v>
      </c>
      <c r="G24" s="141">
        <v>0.54151177199504341</v>
      </c>
      <c r="H24" s="91">
        <v>33680</v>
      </c>
      <c r="I24" s="91">
        <f>40*C24</f>
        <v>33680</v>
      </c>
      <c r="J24" s="382">
        <f t="shared" si="1"/>
        <v>33680</v>
      </c>
      <c r="K24" s="282">
        <v>32970</v>
      </c>
      <c r="L24" s="383">
        <f t="shared" si="2"/>
        <v>710</v>
      </c>
      <c r="M24" s="155">
        <v>8800</v>
      </c>
      <c r="N24" s="384">
        <f t="shared" si="3"/>
        <v>710</v>
      </c>
      <c r="O24" s="385">
        <f t="shared" si="4"/>
        <v>0</v>
      </c>
    </row>
    <row r="25" spans="1:15" x14ac:dyDescent="0.25">
      <c r="A25" s="75">
        <v>637</v>
      </c>
      <c r="B25" s="302" t="s">
        <v>404</v>
      </c>
      <c r="C25" s="133">
        <v>740</v>
      </c>
      <c r="D25" s="134">
        <v>4.5709201467452649</v>
      </c>
      <c r="E25" s="135">
        <v>0.7</v>
      </c>
      <c r="F25" s="135">
        <f t="shared" si="0"/>
        <v>0.30000000000000004</v>
      </c>
      <c r="G25" s="136">
        <v>0.39782016348773841</v>
      </c>
      <c r="H25" s="90">
        <v>30000</v>
      </c>
      <c r="I25" s="90">
        <v>30000</v>
      </c>
      <c r="J25" s="378">
        <f t="shared" si="1"/>
        <v>30000</v>
      </c>
      <c r="K25" s="280">
        <v>13188.000000000002</v>
      </c>
      <c r="L25" s="379">
        <f t="shared" si="2"/>
        <v>16812</v>
      </c>
      <c r="M25" s="150">
        <v>3220</v>
      </c>
      <c r="N25" s="380">
        <f t="shared" si="3"/>
        <v>3220</v>
      </c>
      <c r="O25" s="381">
        <f t="shared" si="4"/>
        <v>13592</v>
      </c>
    </row>
    <row r="26" spans="1:15" ht="15" customHeight="1" x14ac:dyDescent="0.25">
      <c r="A26" s="75">
        <v>657</v>
      </c>
      <c r="B26" s="303" t="s">
        <v>405</v>
      </c>
      <c r="C26" s="138">
        <v>97</v>
      </c>
      <c r="D26" s="139">
        <v>2.8790900631699965</v>
      </c>
      <c r="E26" s="140">
        <v>0.6</v>
      </c>
      <c r="F26" s="140">
        <f t="shared" si="0"/>
        <v>0.4</v>
      </c>
      <c r="G26" s="141">
        <v>0.11483253588516747</v>
      </c>
      <c r="H26" s="91">
        <v>30000</v>
      </c>
      <c r="I26" s="91">
        <v>30000</v>
      </c>
      <c r="J26" s="382">
        <f t="shared" si="1"/>
        <v>30000</v>
      </c>
      <c r="K26" s="282">
        <v>0</v>
      </c>
      <c r="L26" s="383">
        <f t="shared" si="2"/>
        <v>30000</v>
      </c>
      <c r="M26" s="155">
        <v>6600</v>
      </c>
      <c r="N26" s="384">
        <f t="shared" si="3"/>
        <v>6600</v>
      </c>
      <c r="O26" s="385">
        <f t="shared" si="4"/>
        <v>23400</v>
      </c>
    </row>
    <row r="27" spans="1:15" x14ac:dyDescent="0.25">
      <c r="A27" s="75">
        <v>658</v>
      </c>
      <c r="B27" s="302" t="s">
        <v>406</v>
      </c>
      <c r="C27" s="133">
        <v>920</v>
      </c>
      <c r="D27" s="134">
        <v>14.48433429584726</v>
      </c>
      <c r="E27" s="135">
        <v>0.6</v>
      </c>
      <c r="F27" s="135">
        <f t="shared" si="0"/>
        <v>0.4</v>
      </c>
      <c r="G27" s="136">
        <v>0.20633299284984677</v>
      </c>
      <c r="H27" s="90">
        <v>36320</v>
      </c>
      <c r="I27" s="90">
        <f>40*C27</f>
        <v>36800</v>
      </c>
      <c r="J27" s="378">
        <f t="shared" si="1"/>
        <v>36800</v>
      </c>
      <c r="K27" s="280">
        <v>33034</v>
      </c>
      <c r="L27" s="379">
        <f t="shared" si="2"/>
        <v>3766</v>
      </c>
      <c r="M27" s="150">
        <v>57600</v>
      </c>
      <c r="N27" s="380">
        <f t="shared" si="3"/>
        <v>3766</v>
      </c>
      <c r="O27" s="381">
        <f t="shared" si="4"/>
        <v>0</v>
      </c>
    </row>
    <row r="28" spans="1:15" ht="15" customHeight="1" x14ac:dyDescent="0.25">
      <c r="A28" s="75">
        <v>700</v>
      </c>
      <c r="B28" s="303" t="s">
        <v>407</v>
      </c>
      <c r="C28" s="138">
        <v>1044</v>
      </c>
      <c r="D28" s="139">
        <v>10.514632938197758</v>
      </c>
      <c r="E28" s="140">
        <v>0.7</v>
      </c>
      <c r="F28" s="140">
        <f t="shared" si="0"/>
        <v>0.30000000000000004</v>
      </c>
      <c r="G28" s="141">
        <v>0.34462151394422313</v>
      </c>
      <c r="H28" s="91">
        <v>42240</v>
      </c>
      <c r="I28" s="91">
        <f>40*C28</f>
        <v>41760</v>
      </c>
      <c r="J28" s="382">
        <f t="shared" si="1"/>
        <v>42240</v>
      </c>
      <c r="K28" s="282">
        <v>41817.300000000003</v>
      </c>
      <c r="L28" s="383">
        <f t="shared" si="2"/>
        <v>422.69999999999709</v>
      </c>
      <c r="M28" s="155">
        <v>7000</v>
      </c>
      <c r="N28" s="384">
        <f t="shared" si="3"/>
        <v>422.69999999999709</v>
      </c>
      <c r="O28" s="385">
        <f t="shared" si="4"/>
        <v>0</v>
      </c>
    </row>
    <row r="29" spans="1:15" x14ac:dyDescent="0.25">
      <c r="A29" s="75">
        <v>735</v>
      </c>
      <c r="B29" s="302" t="s">
        <v>408</v>
      </c>
      <c r="C29" s="133">
        <v>495</v>
      </c>
      <c r="D29" s="134">
        <v>1.8299715928296998</v>
      </c>
      <c r="E29" s="135">
        <v>0.85</v>
      </c>
      <c r="F29" s="135">
        <f t="shared" si="0"/>
        <v>0.15000000000000002</v>
      </c>
      <c r="G29" s="136">
        <v>0.64611872146118721</v>
      </c>
      <c r="H29" s="90">
        <v>30000</v>
      </c>
      <c r="I29" s="90">
        <v>30000</v>
      </c>
      <c r="J29" s="378">
        <f t="shared" si="1"/>
        <v>30000</v>
      </c>
      <c r="K29" s="280">
        <v>29750</v>
      </c>
      <c r="L29" s="379">
        <f t="shared" si="2"/>
        <v>250</v>
      </c>
      <c r="M29" s="150">
        <v>1190</v>
      </c>
      <c r="N29" s="380">
        <f t="shared" si="3"/>
        <v>250</v>
      </c>
      <c r="O29" s="381">
        <f t="shared" si="4"/>
        <v>0</v>
      </c>
    </row>
    <row r="30" spans="1:15" ht="15" customHeight="1" x14ac:dyDescent="0.25">
      <c r="A30" s="75">
        <v>840</v>
      </c>
      <c r="B30" s="303" t="s">
        <v>409</v>
      </c>
      <c r="C30" s="138">
        <v>191</v>
      </c>
      <c r="D30" s="139">
        <v>0.81843582310909169</v>
      </c>
      <c r="E30" s="140">
        <v>0.8</v>
      </c>
      <c r="F30" s="140">
        <f t="shared" si="0"/>
        <v>0.19999999999999996</v>
      </c>
      <c r="G30" s="141">
        <v>0.49729729729729732</v>
      </c>
      <c r="H30" s="91">
        <v>30000</v>
      </c>
      <c r="I30" s="91">
        <v>30000</v>
      </c>
      <c r="J30" s="382">
        <f t="shared" si="1"/>
        <v>30000</v>
      </c>
      <c r="K30" s="282">
        <v>29506.199999999997</v>
      </c>
      <c r="L30" s="383">
        <f t="shared" si="2"/>
        <v>493.80000000000291</v>
      </c>
      <c r="M30" s="155">
        <v>8000</v>
      </c>
      <c r="N30" s="384">
        <f t="shared" si="3"/>
        <v>493.80000000000291</v>
      </c>
      <c r="O30" s="385">
        <f t="shared" si="4"/>
        <v>0</v>
      </c>
    </row>
    <row r="31" spans="1:15" x14ac:dyDescent="0.25">
      <c r="A31" s="75">
        <v>870</v>
      </c>
      <c r="B31" s="302" t="s">
        <v>410</v>
      </c>
      <c r="C31" s="133">
        <v>866</v>
      </c>
      <c r="D31" s="134">
        <v>5.6882748081385959</v>
      </c>
      <c r="E31" s="135">
        <v>0.7</v>
      </c>
      <c r="F31" s="135">
        <f t="shared" si="0"/>
        <v>0.30000000000000004</v>
      </c>
      <c r="G31" s="136">
        <v>0.41113744075829384</v>
      </c>
      <c r="H31" s="90">
        <v>34040</v>
      </c>
      <c r="I31" s="90">
        <f>40*C31</f>
        <v>34640</v>
      </c>
      <c r="J31" s="378">
        <f t="shared" si="1"/>
        <v>34640</v>
      </c>
      <c r="K31" s="280">
        <v>34040</v>
      </c>
      <c r="L31" s="379">
        <f t="shared" si="2"/>
        <v>600</v>
      </c>
      <c r="M31" s="150">
        <v>0</v>
      </c>
      <c r="N31" s="380">
        <f t="shared" si="3"/>
        <v>0</v>
      </c>
      <c r="O31" s="381">
        <f t="shared" si="4"/>
        <v>600</v>
      </c>
    </row>
    <row r="32" spans="1:15" ht="15" customHeight="1" x14ac:dyDescent="0.25">
      <c r="A32" s="75">
        <v>896</v>
      </c>
      <c r="B32" s="303" t="s">
        <v>412</v>
      </c>
      <c r="C32" s="138">
        <v>884</v>
      </c>
      <c r="D32" s="139">
        <v>13.667031934586257</v>
      </c>
      <c r="E32" s="140">
        <v>0.6</v>
      </c>
      <c r="F32" s="140">
        <f t="shared" si="0"/>
        <v>0.4</v>
      </c>
      <c r="G32" s="141">
        <v>0.21316964285714285</v>
      </c>
      <c r="H32" s="91">
        <v>34560</v>
      </c>
      <c r="I32" s="91">
        <f>40*C32</f>
        <v>35360</v>
      </c>
      <c r="J32" s="382">
        <f t="shared" si="1"/>
        <v>35360</v>
      </c>
      <c r="K32" s="282">
        <v>34560</v>
      </c>
      <c r="L32" s="383">
        <f t="shared" si="2"/>
        <v>800</v>
      </c>
      <c r="M32" s="155">
        <v>60600</v>
      </c>
      <c r="N32" s="384">
        <f t="shared" si="3"/>
        <v>800</v>
      </c>
      <c r="O32" s="385">
        <f t="shared" si="4"/>
        <v>0</v>
      </c>
    </row>
    <row r="33" spans="1:15" x14ac:dyDescent="0.25">
      <c r="A33" s="75">
        <v>903</v>
      </c>
      <c r="B33" s="302" t="s">
        <v>413</v>
      </c>
      <c r="C33" s="133">
        <v>942</v>
      </c>
      <c r="D33" s="134">
        <v>13.469746383378816</v>
      </c>
      <c r="E33" s="135">
        <v>0.6</v>
      </c>
      <c r="F33" s="135">
        <f t="shared" si="0"/>
        <v>0.4</v>
      </c>
      <c r="G33" s="136">
        <v>0.31415929203539822</v>
      </c>
      <c r="H33" s="90">
        <v>36360</v>
      </c>
      <c r="I33" s="90">
        <f>40*C33</f>
        <v>37680</v>
      </c>
      <c r="J33" s="378">
        <f t="shared" si="1"/>
        <v>37680</v>
      </c>
      <c r="K33" s="280">
        <v>16740</v>
      </c>
      <c r="L33" s="379">
        <f t="shared" si="2"/>
        <v>20940</v>
      </c>
      <c r="M33" s="150">
        <v>0</v>
      </c>
      <c r="N33" s="380">
        <f t="shared" si="3"/>
        <v>0</v>
      </c>
      <c r="O33" s="381">
        <f t="shared" si="4"/>
        <v>20940</v>
      </c>
    </row>
    <row r="34" spans="1:15" ht="15" customHeight="1" x14ac:dyDescent="0.25">
      <c r="A34" s="75">
        <v>910</v>
      </c>
      <c r="B34" s="303" t="s">
        <v>414</v>
      </c>
      <c r="C34" s="138">
        <v>1369</v>
      </c>
      <c r="D34" s="139">
        <v>7.6448840200760104</v>
      </c>
      <c r="E34" s="140">
        <v>0.6</v>
      </c>
      <c r="F34" s="140">
        <f t="shared" si="0"/>
        <v>0.4</v>
      </c>
      <c r="G34" s="141">
        <v>0.19350073855243721</v>
      </c>
      <c r="H34" s="91">
        <v>54080</v>
      </c>
      <c r="I34" s="91">
        <f>40*C34</f>
        <v>54760</v>
      </c>
      <c r="J34" s="382">
        <f t="shared" si="1"/>
        <v>54760</v>
      </c>
      <c r="K34" s="282">
        <v>22743.200000000001</v>
      </c>
      <c r="L34" s="383">
        <f t="shared" si="2"/>
        <v>32016.799999999999</v>
      </c>
      <c r="M34" s="155">
        <v>15000</v>
      </c>
      <c r="N34" s="384">
        <f t="shared" si="3"/>
        <v>15000</v>
      </c>
      <c r="O34" s="385">
        <f t="shared" si="4"/>
        <v>17016.8</v>
      </c>
    </row>
    <row r="35" spans="1:15" x14ac:dyDescent="0.25">
      <c r="A35" s="75">
        <v>980</v>
      </c>
      <c r="B35" s="302" t="s">
        <v>415</v>
      </c>
      <c r="C35" s="133">
        <v>579</v>
      </c>
      <c r="D35" s="134">
        <v>4.9429722040298838</v>
      </c>
      <c r="E35" s="135">
        <v>0.7</v>
      </c>
      <c r="F35" s="135">
        <f t="shared" si="0"/>
        <v>0.30000000000000004</v>
      </c>
      <c r="G35" s="136">
        <v>0.32727272727272727</v>
      </c>
      <c r="H35" s="90">
        <v>30000</v>
      </c>
      <c r="I35" s="90">
        <v>30000</v>
      </c>
      <c r="J35" s="378">
        <f t="shared" si="1"/>
        <v>30000</v>
      </c>
      <c r="K35" s="280">
        <v>27961.800000000003</v>
      </c>
      <c r="L35" s="379">
        <f t="shared" si="2"/>
        <v>2038.1999999999971</v>
      </c>
      <c r="M35" s="150">
        <v>350</v>
      </c>
      <c r="N35" s="380">
        <f t="shared" si="3"/>
        <v>350</v>
      </c>
      <c r="O35" s="381">
        <f t="shared" si="4"/>
        <v>1688.1999999999971</v>
      </c>
    </row>
    <row r="36" spans="1:15" ht="15" customHeight="1" x14ac:dyDescent="0.25">
      <c r="A36" s="75">
        <v>1071</v>
      </c>
      <c r="B36" s="303" t="s">
        <v>418</v>
      </c>
      <c r="C36" s="138">
        <v>772</v>
      </c>
      <c r="D36" s="139">
        <v>1.0471530871667816</v>
      </c>
      <c r="E36" s="140">
        <v>0.8</v>
      </c>
      <c r="F36" s="140">
        <f t="shared" si="0"/>
        <v>0.19999999999999996</v>
      </c>
      <c r="G36" s="141">
        <v>0.52110817941952503</v>
      </c>
      <c r="H36" s="91">
        <v>30000</v>
      </c>
      <c r="I36" s="91">
        <f>40*C36</f>
        <v>30880</v>
      </c>
      <c r="J36" s="382">
        <f t="shared" si="1"/>
        <v>30880</v>
      </c>
      <c r="K36" s="282">
        <v>27039.999999999996</v>
      </c>
      <c r="L36" s="383">
        <f t="shared" si="2"/>
        <v>3840.0000000000036</v>
      </c>
      <c r="M36" s="155">
        <v>2400</v>
      </c>
      <c r="N36" s="384">
        <f t="shared" si="3"/>
        <v>2400</v>
      </c>
      <c r="O36" s="385">
        <f t="shared" si="4"/>
        <v>1440.0000000000036</v>
      </c>
    </row>
    <row r="37" spans="1:15" x14ac:dyDescent="0.25">
      <c r="A37" s="75">
        <v>1085</v>
      </c>
      <c r="B37" s="302" t="s">
        <v>420</v>
      </c>
      <c r="C37" s="133">
        <v>1119</v>
      </c>
      <c r="D37" s="134">
        <v>10.831897490623774</v>
      </c>
      <c r="E37" s="135">
        <v>0.6</v>
      </c>
      <c r="F37" s="135">
        <f t="shared" si="0"/>
        <v>0.4</v>
      </c>
      <c r="G37" s="136">
        <v>0.31218274111675126</v>
      </c>
      <c r="H37" s="90">
        <v>45160</v>
      </c>
      <c r="I37" s="90">
        <f>40*C37</f>
        <v>44760</v>
      </c>
      <c r="J37" s="378">
        <f t="shared" si="1"/>
        <v>45160</v>
      </c>
      <c r="K37" s="280">
        <v>28652.800000000003</v>
      </c>
      <c r="L37" s="379">
        <f t="shared" si="2"/>
        <v>16507.199999999997</v>
      </c>
      <c r="M37" s="150">
        <v>24600</v>
      </c>
      <c r="N37" s="380">
        <f t="shared" si="3"/>
        <v>16507.199999999997</v>
      </c>
      <c r="O37" s="381">
        <f t="shared" si="4"/>
        <v>0</v>
      </c>
    </row>
    <row r="38" spans="1:15" ht="15" customHeight="1" x14ac:dyDescent="0.25">
      <c r="A38" s="75">
        <v>1120</v>
      </c>
      <c r="B38" s="303" t="s">
        <v>421</v>
      </c>
      <c r="C38" s="138">
        <v>334</v>
      </c>
      <c r="D38" s="139">
        <v>5.8112424822509299</v>
      </c>
      <c r="E38" s="140">
        <v>0.8</v>
      </c>
      <c r="F38" s="140">
        <f t="shared" si="0"/>
        <v>0.19999999999999996</v>
      </c>
      <c r="G38" s="141">
        <v>0.48441926345609065</v>
      </c>
      <c r="H38" s="91">
        <v>30000</v>
      </c>
      <c r="I38" s="91">
        <v>30000</v>
      </c>
      <c r="J38" s="382">
        <f t="shared" si="1"/>
        <v>30000</v>
      </c>
      <c r="K38" s="282">
        <v>7857.3000000000011</v>
      </c>
      <c r="L38" s="383">
        <f t="shared" si="2"/>
        <v>22142.699999999997</v>
      </c>
      <c r="M38" s="155">
        <v>2480</v>
      </c>
      <c r="N38" s="384">
        <f t="shared" si="3"/>
        <v>2480</v>
      </c>
      <c r="O38" s="385">
        <f t="shared" si="4"/>
        <v>19662.699999999997</v>
      </c>
    </row>
    <row r="39" spans="1:15" x14ac:dyDescent="0.25">
      <c r="A39" s="75">
        <v>1127</v>
      </c>
      <c r="B39" s="302" t="s">
        <v>422</v>
      </c>
      <c r="C39" s="133">
        <v>654</v>
      </c>
      <c r="D39" s="134">
        <v>6.0715212165029131</v>
      </c>
      <c r="E39" s="135">
        <v>0.7</v>
      </c>
      <c r="F39" s="135">
        <f t="shared" si="0"/>
        <v>0.30000000000000004</v>
      </c>
      <c r="G39" s="136">
        <v>0.34494195688225537</v>
      </c>
      <c r="H39" s="90">
        <v>30000</v>
      </c>
      <c r="I39" s="90">
        <v>30000</v>
      </c>
      <c r="J39" s="378">
        <f t="shared" si="1"/>
        <v>30000</v>
      </c>
      <c r="K39" s="280">
        <v>15400</v>
      </c>
      <c r="L39" s="379">
        <f t="shared" si="2"/>
        <v>14600</v>
      </c>
      <c r="M39" s="150">
        <v>23800</v>
      </c>
      <c r="N39" s="380">
        <f t="shared" si="3"/>
        <v>14600</v>
      </c>
      <c r="O39" s="381">
        <f t="shared" si="4"/>
        <v>0</v>
      </c>
    </row>
    <row r="40" spans="1:15" ht="15" customHeight="1" x14ac:dyDescent="0.25">
      <c r="A40" s="75">
        <v>1134</v>
      </c>
      <c r="B40" s="303" t="s">
        <v>423</v>
      </c>
      <c r="C40" s="138">
        <v>1015</v>
      </c>
      <c r="D40" s="139">
        <v>9.0935156924094649</v>
      </c>
      <c r="E40" s="140">
        <v>0.6</v>
      </c>
      <c r="F40" s="140">
        <f t="shared" si="0"/>
        <v>0.4</v>
      </c>
      <c r="G40" s="141">
        <v>0.29246139872842869</v>
      </c>
      <c r="H40" s="91">
        <v>42320</v>
      </c>
      <c r="I40" s="91">
        <f>40*C40</f>
        <v>40600</v>
      </c>
      <c r="J40" s="382">
        <f t="shared" si="1"/>
        <v>42320</v>
      </c>
      <c r="K40" s="282">
        <v>0</v>
      </c>
      <c r="L40" s="383">
        <f t="shared" si="2"/>
        <v>42320</v>
      </c>
      <c r="M40" s="155">
        <v>91800</v>
      </c>
      <c r="N40" s="384">
        <f t="shared" si="3"/>
        <v>42320</v>
      </c>
      <c r="O40" s="385">
        <f t="shared" si="4"/>
        <v>0</v>
      </c>
    </row>
    <row r="41" spans="1:15" x14ac:dyDescent="0.25">
      <c r="A41" s="75">
        <v>1141</v>
      </c>
      <c r="B41" s="302" t="s">
        <v>424</v>
      </c>
      <c r="C41" s="133">
        <v>1333</v>
      </c>
      <c r="D41" s="134">
        <v>8.1200774638333613</v>
      </c>
      <c r="E41" s="135">
        <v>0.8</v>
      </c>
      <c r="F41" s="135">
        <f t="shared" si="0"/>
        <v>0.19999999999999996</v>
      </c>
      <c r="G41" s="136">
        <v>0.47163947163947162</v>
      </c>
      <c r="H41" s="90">
        <v>55960</v>
      </c>
      <c r="I41" s="90">
        <f>40*C41</f>
        <v>53320</v>
      </c>
      <c r="J41" s="378">
        <f t="shared" si="1"/>
        <v>55960</v>
      </c>
      <c r="K41" s="280">
        <v>17752.500000000004</v>
      </c>
      <c r="L41" s="379">
        <f t="shared" si="2"/>
        <v>38207.5</v>
      </c>
      <c r="M41" s="150">
        <v>54400</v>
      </c>
      <c r="N41" s="380">
        <f t="shared" si="3"/>
        <v>38207.5</v>
      </c>
      <c r="O41" s="381">
        <f t="shared" si="4"/>
        <v>0</v>
      </c>
    </row>
    <row r="42" spans="1:15" ht="15" customHeight="1" x14ac:dyDescent="0.25">
      <c r="A42" s="75">
        <v>1155</v>
      </c>
      <c r="B42" s="303" t="s">
        <v>425</v>
      </c>
      <c r="C42" s="138">
        <v>646</v>
      </c>
      <c r="D42" s="139">
        <v>4.0244706404755766</v>
      </c>
      <c r="E42" s="140">
        <v>0.6</v>
      </c>
      <c r="F42" s="140">
        <f t="shared" si="0"/>
        <v>0.4</v>
      </c>
      <c r="G42" s="141">
        <v>0.30606060606060603</v>
      </c>
      <c r="H42" s="91">
        <v>30000</v>
      </c>
      <c r="I42" s="91">
        <v>30000</v>
      </c>
      <c r="J42" s="382">
        <f t="shared" si="1"/>
        <v>30000</v>
      </c>
      <c r="K42" s="282">
        <v>6500</v>
      </c>
      <c r="L42" s="383">
        <f t="shared" si="2"/>
        <v>23500</v>
      </c>
      <c r="M42" s="155">
        <v>1920</v>
      </c>
      <c r="N42" s="384">
        <f t="shared" si="3"/>
        <v>1920</v>
      </c>
      <c r="O42" s="385">
        <f t="shared" si="4"/>
        <v>21580</v>
      </c>
    </row>
    <row r="43" spans="1:15" x14ac:dyDescent="0.25">
      <c r="A43" s="75">
        <v>1162</v>
      </c>
      <c r="B43" s="302" t="s">
        <v>426</v>
      </c>
      <c r="C43" s="133">
        <v>959</v>
      </c>
      <c r="D43" s="134">
        <v>5.8649053818851069</v>
      </c>
      <c r="E43" s="135">
        <v>0.8</v>
      </c>
      <c r="F43" s="135">
        <f t="shared" si="0"/>
        <v>0.19999999999999996</v>
      </c>
      <c r="G43" s="136">
        <v>0.52768729641693812</v>
      </c>
      <c r="H43" s="90">
        <v>38400</v>
      </c>
      <c r="I43" s="90">
        <f>40*C43</f>
        <v>38360</v>
      </c>
      <c r="J43" s="378">
        <f t="shared" si="1"/>
        <v>38400</v>
      </c>
      <c r="K43" s="280">
        <v>38000</v>
      </c>
      <c r="L43" s="379">
        <f t="shared" si="2"/>
        <v>400</v>
      </c>
      <c r="M43" s="150">
        <v>17600</v>
      </c>
      <c r="N43" s="380">
        <f t="shared" si="3"/>
        <v>400</v>
      </c>
      <c r="O43" s="381">
        <f t="shared" si="4"/>
        <v>0</v>
      </c>
    </row>
    <row r="44" spans="1:15" ht="15" customHeight="1" x14ac:dyDescent="0.25">
      <c r="A44" s="75">
        <v>1169</v>
      </c>
      <c r="B44" s="303" t="s">
        <v>427</v>
      </c>
      <c r="C44" s="138">
        <v>686</v>
      </c>
      <c r="D44" s="139">
        <v>3.5790308985099002</v>
      </c>
      <c r="E44" s="140">
        <v>0.6</v>
      </c>
      <c r="F44" s="140">
        <f t="shared" si="0"/>
        <v>0.4</v>
      </c>
      <c r="G44" s="141">
        <v>0.35050071530758226</v>
      </c>
      <c r="H44" s="91">
        <v>30000</v>
      </c>
      <c r="I44" s="91">
        <v>30000</v>
      </c>
      <c r="J44" s="382">
        <f t="shared" si="1"/>
        <v>30000</v>
      </c>
      <c r="K44" s="282">
        <v>27540</v>
      </c>
      <c r="L44" s="383">
        <f t="shared" si="2"/>
        <v>2460</v>
      </c>
      <c r="M44" s="155">
        <v>24000</v>
      </c>
      <c r="N44" s="384">
        <f t="shared" si="3"/>
        <v>2460</v>
      </c>
      <c r="O44" s="385">
        <f t="shared" si="4"/>
        <v>0</v>
      </c>
    </row>
    <row r="45" spans="1:15" x14ac:dyDescent="0.25">
      <c r="A45" s="75">
        <v>1176</v>
      </c>
      <c r="B45" s="302" t="s">
        <v>428</v>
      </c>
      <c r="C45" s="133">
        <v>840</v>
      </c>
      <c r="D45" s="134">
        <v>4.5775318251278936</v>
      </c>
      <c r="E45" s="135">
        <v>0.7</v>
      </c>
      <c r="F45" s="135">
        <f t="shared" si="0"/>
        <v>0.30000000000000004</v>
      </c>
      <c r="G45" s="136">
        <v>0.38369304556354916</v>
      </c>
      <c r="H45" s="90">
        <v>33160</v>
      </c>
      <c r="I45" s="90">
        <f>40*C45</f>
        <v>33600</v>
      </c>
      <c r="J45" s="378">
        <f t="shared" si="1"/>
        <v>33600</v>
      </c>
      <c r="K45" s="280">
        <v>33159.700000000004</v>
      </c>
      <c r="L45" s="379">
        <f t="shared" si="2"/>
        <v>440.29999999999563</v>
      </c>
      <c r="M45" s="150">
        <v>4200</v>
      </c>
      <c r="N45" s="380">
        <f t="shared" si="3"/>
        <v>440.29999999999563</v>
      </c>
      <c r="O45" s="381">
        <f t="shared" si="4"/>
        <v>0</v>
      </c>
    </row>
    <row r="46" spans="1:15" ht="15" customHeight="1" x14ac:dyDescent="0.25">
      <c r="A46" s="75">
        <v>1183</v>
      </c>
      <c r="B46" s="303" t="s">
        <v>429</v>
      </c>
      <c r="C46" s="138">
        <v>1287</v>
      </c>
      <c r="D46" s="139">
        <v>9.6911924565709704</v>
      </c>
      <c r="E46" s="140">
        <v>0.6</v>
      </c>
      <c r="F46" s="140">
        <f t="shared" si="0"/>
        <v>0.4</v>
      </c>
      <c r="G46" s="141">
        <v>0.23156342182890854</v>
      </c>
      <c r="H46" s="91">
        <v>51280</v>
      </c>
      <c r="I46" s="91">
        <f>40*C46</f>
        <v>51480</v>
      </c>
      <c r="J46" s="382">
        <f t="shared" si="1"/>
        <v>51480</v>
      </c>
      <c r="K46" s="282">
        <v>43903</v>
      </c>
      <c r="L46" s="383">
        <f t="shared" si="2"/>
        <v>7577</v>
      </c>
      <c r="M46" s="155">
        <v>64200</v>
      </c>
      <c r="N46" s="384">
        <f t="shared" si="3"/>
        <v>7577</v>
      </c>
      <c r="O46" s="385">
        <f t="shared" si="4"/>
        <v>0</v>
      </c>
    </row>
    <row r="47" spans="1:15" x14ac:dyDescent="0.25">
      <c r="A47" s="75">
        <v>1218</v>
      </c>
      <c r="B47" s="302" t="s">
        <v>431</v>
      </c>
      <c r="C47" s="133">
        <v>902</v>
      </c>
      <c r="D47" s="134">
        <v>1.7031304758471155</v>
      </c>
      <c r="E47" s="135">
        <v>0.8</v>
      </c>
      <c r="F47" s="135">
        <f t="shared" si="0"/>
        <v>0.19999999999999996</v>
      </c>
      <c r="G47" s="136">
        <v>0.42519685039370081</v>
      </c>
      <c r="H47" s="90">
        <v>36720</v>
      </c>
      <c r="I47" s="90">
        <f>40*C47</f>
        <v>36080</v>
      </c>
      <c r="J47" s="378">
        <f t="shared" si="1"/>
        <v>36720</v>
      </c>
      <c r="K47" s="280">
        <v>0</v>
      </c>
      <c r="L47" s="379">
        <f t="shared" si="2"/>
        <v>36720</v>
      </c>
      <c r="M47" s="150">
        <v>20800</v>
      </c>
      <c r="N47" s="380">
        <f t="shared" si="3"/>
        <v>20800</v>
      </c>
      <c r="O47" s="381">
        <f t="shared" si="4"/>
        <v>15920</v>
      </c>
    </row>
    <row r="48" spans="1:15" ht="15" customHeight="1" x14ac:dyDescent="0.25">
      <c r="A48" s="75">
        <v>1232</v>
      </c>
      <c r="B48" s="303" t="s">
        <v>432</v>
      </c>
      <c r="C48" s="138">
        <v>783</v>
      </c>
      <c r="D48" s="139">
        <v>2.7446622235847911</v>
      </c>
      <c r="E48" s="140">
        <v>0.7</v>
      </c>
      <c r="F48" s="140">
        <f t="shared" si="0"/>
        <v>0.30000000000000004</v>
      </c>
      <c r="G48" s="141">
        <v>0.4144486692015209</v>
      </c>
      <c r="H48" s="91">
        <v>30000</v>
      </c>
      <c r="I48" s="91">
        <f>40*C48</f>
        <v>31320</v>
      </c>
      <c r="J48" s="382">
        <f t="shared" si="1"/>
        <v>31320</v>
      </c>
      <c r="K48" s="282">
        <v>0</v>
      </c>
      <c r="L48" s="383">
        <f t="shared" si="2"/>
        <v>31320</v>
      </c>
      <c r="M48" s="155">
        <v>25200</v>
      </c>
      <c r="N48" s="384">
        <f t="shared" si="3"/>
        <v>25200</v>
      </c>
      <c r="O48" s="385">
        <f t="shared" si="4"/>
        <v>6120</v>
      </c>
    </row>
    <row r="49" spans="1:15" x14ac:dyDescent="0.25">
      <c r="A49" s="75">
        <v>1246</v>
      </c>
      <c r="B49" s="302" t="s">
        <v>433</v>
      </c>
      <c r="C49" s="133">
        <v>679</v>
      </c>
      <c r="D49" s="134">
        <v>8.7982656185013397</v>
      </c>
      <c r="E49" s="135">
        <v>0.5</v>
      </c>
      <c r="F49" s="135">
        <f t="shared" si="0"/>
        <v>0.5</v>
      </c>
      <c r="G49" s="136">
        <v>0.32743362831858408</v>
      </c>
      <c r="H49" s="90">
        <v>30000</v>
      </c>
      <c r="I49" s="90">
        <v>30000</v>
      </c>
      <c r="J49" s="378">
        <f t="shared" si="1"/>
        <v>30000</v>
      </c>
      <c r="K49" s="280">
        <v>11287.6</v>
      </c>
      <c r="L49" s="379">
        <f t="shared" si="2"/>
        <v>18712.400000000001</v>
      </c>
      <c r="M49" s="150">
        <v>0</v>
      </c>
      <c r="N49" s="380">
        <f t="shared" si="3"/>
        <v>0</v>
      </c>
      <c r="O49" s="381">
        <f t="shared" si="4"/>
        <v>18712.400000000001</v>
      </c>
    </row>
    <row r="50" spans="1:15" ht="15" customHeight="1" x14ac:dyDescent="0.25">
      <c r="A50" s="75">
        <v>1260</v>
      </c>
      <c r="B50" s="303" t="s">
        <v>434</v>
      </c>
      <c r="C50" s="138">
        <v>928</v>
      </c>
      <c r="D50" s="139">
        <v>4.9788612867275219</v>
      </c>
      <c r="E50" s="140">
        <v>0.7</v>
      </c>
      <c r="F50" s="140">
        <f t="shared" si="0"/>
        <v>0.30000000000000004</v>
      </c>
      <c r="G50" s="141">
        <v>0.37829614604462475</v>
      </c>
      <c r="H50" s="91">
        <v>38160</v>
      </c>
      <c r="I50" s="91">
        <f>40*C50</f>
        <v>37120</v>
      </c>
      <c r="J50" s="382">
        <f t="shared" si="1"/>
        <v>38160</v>
      </c>
      <c r="K50" s="282">
        <v>0</v>
      </c>
      <c r="L50" s="383">
        <f t="shared" si="2"/>
        <v>38160</v>
      </c>
      <c r="M50" s="155">
        <v>4900</v>
      </c>
      <c r="N50" s="384">
        <f t="shared" si="3"/>
        <v>4900</v>
      </c>
      <c r="O50" s="385">
        <f t="shared" si="4"/>
        <v>33260</v>
      </c>
    </row>
    <row r="51" spans="1:15" x14ac:dyDescent="0.25">
      <c r="A51" s="75">
        <v>1295</v>
      </c>
      <c r="B51" s="302" t="s">
        <v>435</v>
      </c>
      <c r="C51" s="133">
        <v>816</v>
      </c>
      <c r="D51" s="134">
        <v>5.1075655655328029</v>
      </c>
      <c r="E51" s="135">
        <v>0.7</v>
      </c>
      <c r="F51" s="135">
        <f t="shared" si="0"/>
        <v>0.30000000000000004</v>
      </c>
      <c r="G51" s="136">
        <v>0.35330073349633251</v>
      </c>
      <c r="H51" s="90">
        <v>32520</v>
      </c>
      <c r="I51" s="90">
        <f>40*C51</f>
        <v>32640</v>
      </c>
      <c r="J51" s="378">
        <f t="shared" si="1"/>
        <v>32640</v>
      </c>
      <c r="K51" s="280">
        <v>32520</v>
      </c>
      <c r="L51" s="379">
        <f t="shared" si="2"/>
        <v>120</v>
      </c>
      <c r="M51" s="150">
        <v>16800</v>
      </c>
      <c r="N51" s="380">
        <f t="shared" si="3"/>
        <v>120</v>
      </c>
      <c r="O51" s="381">
        <f t="shared" si="4"/>
        <v>0</v>
      </c>
    </row>
    <row r="52" spans="1:15" ht="15" customHeight="1" x14ac:dyDescent="0.25">
      <c r="A52" s="75">
        <v>1407</v>
      </c>
      <c r="B52" s="303" t="s">
        <v>436</v>
      </c>
      <c r="C52" s="138">
        <v>1454</v>
      </c>
      <c r="D52" s="139">
        <v>10.325678181843564</v>
      </c>
      <c r="E52" s="140">
        <v>0.5</v>
      </c>
      <c r="F52" s="140">
        <f t="shared" si="0"/>
        <v>0.5</v>
      </c>
      <c r="G52" s="141">
        <v>0.17597944765574824</v>
      </c>
      <c r="H52" s="91">
        <v>58240</v>
      </c>
      <c r="I52" s="91">
        <f>40*C52</f>
        <v>58160</v>
      </c>
      <c r="J52" s="382">
        <f t="shared" si="1"/>
        <v>58240</v>
      </c>
      <c r="K52" s="282">
        <v>24019.5</v>
      </c>
      <c r="L52" s="383">
        <f t="shared" si="2"/>
        <v>34220.5</v>
      </c>
      <c r="M52" s="155">
        <v>42000</v>
      </c>
      <c r="N52" s="384">
        <f t="shared" si="3"/>
        <v>34220.5</v>
      </c>
      <c r="O52" s="385">
        <f t="shared" si="4"/>
        <v>0</v>
      </c>
    </row>
    <row r="53" spans="1:15" x14ac:dyDescent="0.25">
      <c r="A53" s="75">
        <v>1421</v>
      </c>
      <c r="B53" s="302" t="s">
        <v>437</v>
      </c>
      <c r="C53" s="133">
        <v>547</v>
      </c>
      <c r="D53" s="134">
        <v>3.1785694215858382</v>
      </c>
      <c r="E53" s="135">
        <v>0.7</v>
      </c>
      <c r="F53" s="135">
        <f t="shared" si="0"/>
        <v>0.30000000000000004</v>
      </c>
      <c r="G53" s="136">
        <v>0.41516966067864269</v>
      </c>
      <c r="H53" s="90">
        <v>30000</v>
      </c>
      <c r="I53" s="90">
        <v>30000</v>
      </c>
      <c r="J53" s="378">
        <f t="shared" si="1"/>
        <v>30000</v>
      </c>
      <c r="K53" s="280">
        <v>0</v>
      </c>
      <c r="L53" s="379">
        <f t="shared" si="2"/>
        <v>30000</v>
      </c>
      <c r="M53" s="150">
        <v>48300</v>
      </c>
      <c r="N53" s="380">
        <f t="shared" si="3"/>
        <v>30000</v>
      </c>
      <c r="O53" s="381">
        <f t="shared" si="4"/>
        <v>0</v>
      </c>
    </row>
    <row r="54" spans="1:15" ht="15" customHeight="1" x14ac:dyDescent="0.25">
      <c r="A54" s="75">
        <v>2744</v>
      </c>
      <c r="B54" s="303" t="s">
        <v>438</v>
      </c>
      <c r="C54" s="138">
        <v>794</v>
      </c>
      <c r="D54" s="139">
        <v>9.3280732711931709</v>
      </c>
      <c r="E54" s="140">
        <v>0.7</v>
      </c>
      <c r="F54" s="140">
        <f t="shared" si="0"/>
        <v>0.30000000000000004</v>
      </c>
      <c r="G54" s="141">
        <v>0.397712833545108</v>
      </c>
      <c r="H54" s="91">
        <v>32080</v>
      </c>
      <c r="I54" s="91">
        <f>40*C54</f>
        <v>31760</v>
      </c>
      <c r="J54" s="382">
        <f t="shared" si="1"/>
        <v>32080</v>
      </c>
      <c r="K54" s="282">
        <v>26617</v>
      </c>
      <c r="L54" s="383">
        <f t="shared" si="2"/>
        <v>5463</v>
      </c>
      <c r="M54" s="155">
        <v>4200</v>
      </c>
      <c r="N54" s="384">
        <f t="shared" si="3"/>
        <v>4200</v>
      </c>
      <c r="O54" s="385">
        <f t="shared" si="4"/>
        <v>1263</v>
      </c>
    </row>
    <row r="55" spans="1:15" x14ac:dyDescent="0.25">
      <c r="A55" s="75">
        <v>1428</v>
      </c>
      <c r="B55" s="302" t="s">
        <v>439</v>
      </c>
      <c r="C55" s="133">
        <v>1316</v>
      </c>
      <c r="D55" s="134">
        <v>7.0072684494718436</v>
      </c>
      <c r="E55" s="135">
        <v>0.7</v>
      </c>
      <c r="F55" s="135">
        <f t="shared" si="0"/>
        <v>0.30000000000000004</v>
      </c>
      <c r="G55" s="136">
        <v>0.34772182254196643</v>
      </c>
      <c r="H55" s="90">
        <v>52080</v>
      </c>
      <c r="I55" s="90">
        <f>40*C55</f>
        <v>52640</v>
      </c>
      <c r="J55" s="378">
        <f t="shared" si="1"/>
        <v>52640</v>
      </c>
      <c r="K55" s="280">
        <v>51480</v>
      </c>
      <c r="L55" s="379">
        <f t="shared" si="2"/>
        <v>1160</v>
      </c>
      <c r="M55" s="150">
        <v>25900</v>
      </c>
      <c r="N55" s="380">
        <f t="shared" si="3"/>
        <v>1160</v>
      </c>
      <c r="O55" s="381">
        <f t="shared" si="4"/>
        <v>0</v>
      </c>
    </row>
    <row r="56" spans="1:15" ht="15" customHeight="1" x14ac:dyDescent="0.25">
      <c r="A56" s="75">
        <v>1449</v>
      </c>
      <c r="B56" s="303" t="s">
        <v>440</v>
      </c>
      <c r="C56" s="138">
        <v>104</v>
      </c>
      <c r="D56" s="139">
        <v>9.2322167221685643</v>
      </c>
      <c r="E56" s="140">
        <v>0.7</v>
      </c>
      <c r="F56" s="140">
        <f t="shared" si="0"/>
        <v>0.30000000000000004</v>
      </c>
      <c r="G56" s="141">
        <v>0.17647058823529413</v>
      </c>
      <c r="H56" s="91">
        <v>30000</v>
      </c>
      <c r="I56" s="91">
        <v>30000</v>
      </c>
      <c r="J56" s="382">
        <f t="shared" si="1"/>
        <v>30000</v>
      </c>
      <c r="K56" s="282">
        <v>18841</v>
      </c>
      <c r="L56" s="383">
        <f t="shared" si="2"/>
        <v>11159</v>
      </c>
      <c r="M56" s="155">
        <v>10500</v>
      </c>
      <c r="N56" s="384">
        <f t="shared" si="3"/>
        <v>10500</v>
      </c>
      <c r="O56" s="385">
        <f t="shared" si="4"/>
        <v>659</v>
      </c>
    </row>
    <row r="57" spans="1:15" x14ac:dyDescent="0.25">
      <c r="A57" s="75">
        <v>1499</v>
      </c>
      <c r="B57" s="302" t="s">
        <v>442</v>
      </c>
      <c r="C57" s="133">
        <v>967</v>
      </c>
      <c r="D57" s="134">
        <v>3.2804345998189741</v>
      </c>
      <c r="E57" s="135">
        <v>0.6</v>
      </c>
      <c r="F57" s="135">
        <f t="shared" si="0"/>
        <v>0.4</v>
      </c>
      <c r="G57" s="136">
        <v>0.33651804670912949</v>
      </c>
      <c r="H57" s="90">
        <v>38600</v>
      </c>
      <c r="I57" s="90">
        <f>40*C57</f>
        <v>38680</v>
      </c>
      <c r="J57" s="378">
        <f t="shared" si="1"/>
        <v>38680</v>
      </c>
      <c r="K57" s="280">
        <v>38600</v>
      </c>
      <c r="L57" s="379">
        <f t="shared" si="2"/>
        <v>80</v>
      </c>
      <c r="M57" s="150">
        <v>38400</v>
      </c>
      <c r="N57" s="380">
        <f t="shared" si="3"/>
        <v>80</v>
      </c>
      <c r="O57" s="381">
        <f t="shared" si="4"/>
        <v>0</v>
      </c>
    </row>
    <row r="58" spans="1:15" ht="15" customHeight="1" x14ac:dyDescent="0.25">
      <c r="A58" s="75">
        <v>1561</v>
      </c>
      <c r="B58" s="303" t="s">
        <v>443</v>
      </c>
      <c r="C58" s="138">
        <v>600</v>
      </c>
      <c r="D58" s="139">
        <v>7.3707992862805911</v>
      </c>
      <c r="E58" s="140">
        <v>0.6</v>
      </c>
      <c r="F58" s="140">
        <f t="shared" si="0"/>
        <v>0.4</v>
      </c>
      <c r="G58" s="141">
        <v>0.26210350584307179</v>
      </c>
      <c r="H58" s="91">
        <v>30000</v>
      </c>
      <c r="I58" s="91">
        <v>30000</v>
      </c>
      <c r="J58" s="382">
        <f t="shared" si="1"/>
        <v>30000</v>
      </c>
      <c r="K58" s="282">
        <v>15987.6</v>
      </c>
      <c r="L58" s="383">
        <f t="shared" si="2"/>
        <v>14012.4</v>
      </c>
      <c r="M58" s="155">
        <v>9600</v>
      </c>
      <c r="N58" s="384">
        <f t="shared" si="3"/>
        <v>9600</v>
      </c>
      <c r="O58" s="385">
        <f t="shared" si="4"/>
        <v>4412.3999999999996</v>
      </c>
    </row>
    <row r="59" spans="1:15" x14ac:dyDescent="0.25">
      <c r="A59" s="75">
        <v>1645</v>
      </c>
      <c r="B59" s="302" t="s">
        <v>446</v>
      </c>
      <c r="C59" s="133">
        <v>1133</v>
      </c>
      <c r="D59" s="134">
        <v>12.796404368040546</v>
      </c>
      <c r="E59" s="135">
        <v>0.6</v>
      </c>
      <c r="F59" s="135">
        <f t="shared" si="0"/>
        <v>0.4</v>
      </c>
      <c r="G59" s="136">
        <v>0.28358208955223879</v>
      </c>
      <c r="H59" s="90">
        <v>44320</v>
      </c>
      <c r="I59" s="90">
        <f>40*C59</f>
        <v>45320</v>
      </c>
      <c r="J59" s="378">
        <f t="shared" si="1"/>
        <v>45320</v>
      </c>
      <c r="K59" s="280">
        <v>44320</v>
      </c>
      <c r="L59" s="379">
        <f t="shared" si="2"/>
        <v>1000</v>
      </c>
      <c r="M59" s="150">
        <v>4200</v>
      </c>
      <c r="N59" s="380">
        <f t="shared" si="3"/>
        <v>1000</v>
      </c>
      <c r="O59" s="381">
        <f t="shared" si="4"/>
        <v>0</v>
      </c>
    </row>
    <row r="60" spans="1:15" ht="15" customHeight="1" x14ac:dyDescent="0.25">
      <c r="A60" s="75">
        <v>1659</v>
      </c>
      <c r="B60" s="303" t="s">
        <v>448</v>
      </c>
      <c r="C60" s="138">
        <v>1699</v>
      </c>
      <c r="D60" s="139">
        <v>7.3739079843927851</v>
      </c>
      <c r="E60" s="140">
        <v>0.6</v>
      </c>
      <c r="F60" s="140">
        <f t="shared" si="0"/>
        <v>0.4</v>
      </c>
      <c r="G60" s="141">
        <v>0.23682616596002423</v>
      </c>
      <c r="H60" s="91">
        <v>60000</v>
      </c>
      <c r="I60" s="91">
        <v>60000</v>
      </c>
      <c r="J60" s="382">
        <f t="shared" si="1"/>
        <v>60000</v>
      </c>
      <c r="K60" s="282">
        <v>10298.400000000001</v>
      </c>
      <c r="L60" s="383">
        <f t="shared" si="2"/>
        <v>49701.599999999999</v>
      </c>
      <c r="M60" s="155">
        <v>99000</v>
      </c>
      <c r="N60" s="384">
        <f t="shared" si="3"/>
        <v>49701.599999999999</v>
      </c>
      <c r="O60" s="385">
        <f t="shared" si="4"/>
        <v>0</v>
      </c>
    </row>
    <row r="61" spans="1:15" x14ac:dyDescent="0.25">
      <c r="A61" s="75">
        <v>1666</v>
      </c>
      <c r="B61" s="302" t="s">
        <v>449</v>
      </c>
      <c r="C61" s="133">
        <v>317</v>
      </c>
      <c r="D61" s="134">
        <v>3.2412060359566968</v>
      </c>
      <c r="E61" s="135">
        <v>0.6</v>
      </c>
      <c r="F61" s="135">
        <f t="shared" si="0"/>
        <v>0.4</v>
      </c>
      <c r="G61" s="136">
        <v>0.30136986301369861</v>
      </c>
      <c r="H61" s="90">
        <v>30000</v>
      </c>
      <c r="I61" s="90">
        <v>30000</v>
      </c>
      <c r="J61" s="378">
        <f t="shared" si="1"/>
        <v>30000</v>
      </c>
      <c r="K61" s="280">
        <v>22743.600000000002</v>
      </c>
      <c r="L61" s="379">
        <f t="shared" si="2"/>
        <v>7256.3999999999978</v>
      </c>
      <c r="M61" s="150">
        <v>0</v>
      </c>
      <c r="N61" s="380">
        <f t="shared" si="3"/>
        <v>0</v>
      </c>
      <c r="O61" s="381">
        <f t="shared" si="4"/>
        <v>7256.3999999999978</v>
      </c>
    </row>
    <row r="62" spans="1:15" ht="15" customHeight="1" x14ac:dyDescent="0.25">
      <c r="A62" s="75">
        <v>1729</v>
      </c>
      <c r="B62" s="303" t="s">
        <v>451</v>
      </c>
      <c r="C62" s="138">
        <v>797</v>
      </c>
      <c r="D62" s="139">
        <v>7.4742338308258391</v>
      </c>
      <c r="E62" s="140">
        <v>0.6</v>
      </c>
      <c r="F62" s="140">
        <f t="shared" si="0"/>
        <v>0.4</v>
      </c>
      <c r="G62" s="141">
        <v>0.25</v>
      </c>
      <c r="H62" s="91">
        <v>31640</v>
      </c>
      <c r="I62" s="91">
        <f>40*C62</f>
        <v>31880</v>
      </c>
      <c r="J62" s="382">
        <f t="shared" si="1"/>
        <v>31880</v>
      </c>
      <c r="K62" s="282">
        <v>31640</v>
      </c>
      <c r="L62" s="383">
        <f t="shared" si="2"/>
        <v>240</v>
      </c>
      <c r="M62" s="155">
        <v>26400</v>
      </c>
      <c r="N62" s="384">
        <f t="shared" si="3"/>
        <v>240</v>
      </c>
      <c r="O62" s="385">
        <f t="shared" si="4"/>
        <v>0</v>
      </c>
    </row>
    <row r="63" spans="1:15" x14ac:dyDescent="0.25">
      <c r="A63" s="75">
        <v>1736</v>
      </c>
      <c r="B63" s="302" t="s">
        <v>452</v>
      </c>
      <c r="C63" s="133">
        <v>530</v>
      </c>
      <c r="D63" s="134">
        <v>10.920764970821324</v>
      </c>
      <c r="E63" s="135">
        <v>0.6</v>
      </c>
      <c r="F63" s="135">
        <f t="shared" si="0"/>
        <v>0.4</v>
      </c>
      <c r="G63" s="136">
        <v>0.33121019108280253</v>
      </c>
      <c r="H63" s="90">
        <v>30000</v>
      </c>
      <c r="I63" s="90">
        <v>30000</v>
      </c>
      <c r="J63" s="378">
        <f t="shared" si="1"/>
        <v>30000</v>
      </c>
      <c r="K63" s="280">
        <v>0</v>
      </c>
      <c r="L63" s="379">
        <f t="shared" si="2"/>
        <v>30000</v>
      </c>
      <c r="M63" s="150">
        <v>4200</v>
      </c>
      <c r="N63" s="380">
        <f t="shared" si="3"/>
        <v>4200</v>
      </c>
      <c r="O63" s="381">
        <f t="shared" si="4"/>
        <v>25800</v>
      </c>
    </row>
    <row r="64" spans="1:15" ht="15" customHeight="1" x14ac:dyDescent="0.25">
      <c r="A64" s="75">
        <v>1813</v>
      </c>
      <c r="B64" s="303" t="s">
        <v>453</v>
      </c>
      <c r="C64" s="138">
        <v>762</v>
      </c>
      <c r="D64" s="139">
        <v>5.2198572785800863</v>
      </c>
      <c r="E64" s="140">
        <v>0.7</v>
      </c>
      <c r="F64" s="140">
        <f t="shared" si="0"/>
        <v>0.30000000000000004</v>
      </c>
      <c r="G64" s="141">
        <v>0.39757575757575758</v>
      </c>
      <c r="H64" s="91">
        <v>31080</v>
      </c>
      <c r="I64" s="91">
        <f>40*C64</f>
        <v>30480</v>
      </c>
      <c r="J64" s="382">
        <f t="shared" si="1"/>
        <v>31080</v>
      </c>
      <c r="K64" s="282">
        <v>21280.100000000002</v>
      </c>
      <c r="L64" s="383">
        <f t="shared" si="2"/>
        <v>9799.8999999999978</v>
      </c>
      <c r="M64" s="155">
        <v>1610</v>
      </c>
      <c r="N64" s="384">
        <f t="shared" si="3"/>
        <v>1610</v>
      </c>
      <c r="O64" s="385">
        <f t="shared" si="4"/>
        <v>8189.8999999999978</v>
      </c>
    </row>
    <row r="65" spans="1:15" x14ac:dyDescent="0.25">
      <c r="A65" s="75">
        <v>5757</v>
      </c>
      <c r="B65" s="302" t="s">
        <v>454</v>
      </c>
      <c r="C65" s="133">
        <v>617</v>
      </c>
      <c r="D65" s="134">
        <v>1.5356051711715688</v>
      </c>
      <c r="E65" s="135">
        <v>0.8</v>
      </c>
      <c r="F65" s="135">
        <f t="shared" si="0"/>
        <v>0.19999999999999996</v>
      </c>
      <c r="G65" s="136">
        <v>0.4717314487632509</v>
      </c>
      <c r="H65" s="90">
        <v>30000</v>
      </c>
      <c r="I65" s="90">
        <v>30000</v>
      </c>
      <c r="J65" s="378">
        <f t="shared" si="1"/>
        <v>30000</v>
      </c>
      <c r="K65" s="280">
        <v>28622</v>
      </c>
      <c r="L65" s="379">
        <f t="shared" si="2"/>
        <v>1378</v>
      </c>
      <c r="M65" s="150">
        <v>4800</v>
      </c>
      <c r="N65" s="380">
        <f t="shared" si="3"/>
        <v>1378</v>
      </c>
      <c r="O65" s="381">
        <f t="shared" si="4"/>
        <v>0</v>
      </c>
    </row>
    <row r="66" spans="1:15" ht="15" customHeight="1" x14ac:dyDescent="0.25">
      <c r="A66" s="75">
        <v>1870</v>
      </c>
      <c r="B66" s="303" t="s">
        <v>456</v>
      </c>
      <c r="C66" s="138">
        <v>163</v>
      </c>
      <c r="D66" s="139">
        <v>15.211325296421837</v>
      </c>
      <c r="E66" s="140">
        <v>0.6</v>
      </c>
      <c r="F66" s="140">
        <f t="shared" si="0"/>
        <v>0.4</v>
      </c>
      <c r="G66" s="141">
        <v>0.24696356275303644</v>
      </c>
      <c r="H66" s="91">
        <v>30000</v>
      </c>
      <c r="I66" s="91">
        <v>30000</v>
      </c>
      <c r="J66" s="382">
        <f t="shared" si="1"/>
        <v>30000</v>
      </c>
      <c r="K66" s="282">
        <v>15940</v>
      </c>
      <c r="L66" s="383">
        <f t="shared" si="2"/>
        <v>14060</v>
      </c>
      <c r="M66" s="155">
        <v>10800</v>
      </c>
      <c r="N66" s="384">
        <f t="shared" si="3"/>
        <v>10800</v>
      </c>
      <c r="O66" s="385">
        <f t="shared" si="4"/>
        <v>3260</v>
      </c>
    </row>
    <row r="67" spans="1:15" x14ac:dyDescent="0.25">
      <c r="A67" s="75">
        <v>4843</v>
      </c>
      <c r="B67" s="302" t="s">
        <v>458</v>
      </c>
      <c r="C67" s="133">
        <v>129</v>
      </c>
      <c r="D67" s="134">
        <v>11.924349596750387</v>
      </c>
      <c r="E67" s="135">
        <v>0.5</v>
      </c>
      <c r="F67" s="135">
        <f t="shared" si="0"/>
        <v>0.5</v>
      </c>
      <c r="G67" s="136">
        <v>1.7241379310344827E-2</v>
      </c>
      <c r="H67" s="90">
        <v>30000</v>
      </c>
      <c r="I67" s="90">
        <v>30000</v>
      </c>
      <c r="J67" s="378">
        <f t="shared" si="1"/>
        <v>30000</v>
      </c>
      <c r="K67" s="280">
        <v>15181</v>
      </c>
      <c r="L67" s="379">
        <f t="shared" si="2"/>
        <v>14819</v>
      </c>
      <c r="M67" s="150">
        <v>16000</v>
      </c>
      <c r="N67" s="380">
        <f t="shared" si="3"/>
        <v>14819</v>
      </c>
      <c r="O67" s="381">
        <f t="shared" si="4"/>
        <v>0</v>
      </c>
    </row>
    <row r="68" spans="1:15" ht="15" customHeight="1" x14ac:dyDescent="0.25">
      <c r="A68" s="75">
        <v>2009</v>
      </c>
      <c r="B68" s="303" t="s">
        <v>459</v>
      </c>
      <c r="C68" s="138">
        <v>1470</v>
      </c>
      <c r="D68" s="139">
        <v>8.1996020629368793</v>
      </c>
      <c r="E68" s="140">
        <v>0.6</v>
      </c>
      <c r="F68" s="140">
        <f t="shared" ref="F68:F131" si="5">1-E68</f>
        <v>0.4</v>
      </c>
      <c r="G68" s="141">
        <v>0.18781362007168459</v>
      </c>
      <c r="H68" s="91">
        <v>56880</v>
      </c>
      <c r="I68" s="91">
        <f>40*C68</f>
        <v>58800</v>
      </c>
      <c r="J68" s="382">
        <f t="shared" ref="J68:J131" si="6">MAX(H68,I68)</f>
        <v>58800</v>
      </c>
      <c r="K68" s="282">
        <v>56880</v>
      </c>
      <c r="L68" s="383">
        <f t="shared" ref="L68:L131" si="7">J68-K68</f>
        <v>1920</v>
      </c>
      <c r="M68" s="155">
        <v>72000</v>
      </c>
      <c r="N68" s="384">
        <f t="shared" ref="N68:N131" si="8">MIN(L68,M68)</f>
        <v>1920</v>
      </c>
      <c r="O68" s="385">
        <f t="shared" ref="O68:O131" si="9">L68-N68</f>
        <v>0</v>
      </c>
    </row>
    <row r="69" spans="1:15" x14ac:dyDescent="0.25">
      <c r="A69" s="75">
        <v>2114</v>
      </c>
      <c r="B69" s="302" t="s">
        <v>460</v>
      </c>
      <c r="C69" s="133">
        <v>522</v>
      </c>
      <c r="D69" s="134">
        <v>3.7503232094280308</v>
      </c>
      <c r="E69" s="135">
        <v>0.6</v>
      </c>
      <c r="F69" s="135">
        <f t="shared" si="5"/>
        <v>0.4</v>
      </c>
      <c r="G69" s="136">
        <v>0.28650646950092423</v>
      </c>
      <c r="H69" s="90">
        <v>30000</v>
      </c>
      <c r="I69" s="90">
        <v>30000</v>
      </c>
      <c r="J69" s="378">
        <f t="shared" si="6"/>
        <v>30000</v>
      </c>
      <c r="K69" s="280">
        <v>29949</v>
      </c>
      <c r="L69" s="379">
        <f t="shared" si="7"/>
        <v>51</v>
      </c>
      <c r="M69" s="150">
        <v>22800</v>
      </c>
      <c r="N69" s="380">
        <f t="shared" si="8"/>
        <v>51</v>
      </c>
      <c r="O69" s="381">
        <f t="shared" si="9"/>
        <v>0</v>
      </c>
    </row>
    <row r="70" spans="1:15" ht="15" customHeight="1" x14ac:dyDescent="0.25">
      <c r="A70" s="75">
        <v>2128</v>
      </c>
      <c r="B70" s="303" t="s">
        <v>461</v>
      </c>
      <c r="C70" s="138">
        <v>617</v>
      </c>
      <c r="D70" s="139">
        <v>5.5592096622091312</v>
      </c>
      <c r="E70" s="140">
        <v>0.8</v>
      </c>
      <c r="F70" s="140">
        <f t="shared" si="5"/>
        <v>0.19999999999999996</v>
      </c>
      <c r="G70" s="141">
        <v>0.50094517958412099</v>
      </c>
      <c r="H70" s="91">
        <v>30000</v>
      </c>
      <c r="I70" s="91">
        <v>30000</v>
      </c>
      <c r="J70" s="382">
        <f t="shared" si="6"/>
        <v>30000</v>
      </c>
      <c r="K70" s="282">
        <v>0</v>
      </c>
      <c r="L70" s="383">
        <f t="shared" si="7"/>
        <v>30000</v>
      </c>
      <c r="M70" s="155">
        <v>21600</v>
      </c>
      <c r="N70" s="384">
        <f t="shared" si="8"/>
        <v>21600</v>
      </c>
      <c r="O70" s="385">
        <f t="shared" si="9"/>
        <v>8400</v>
      </c>
    </row>
    <row r="71" spans="1:15" x14ac:dyDescent="0.25">
      <c r="A71" s="75">
        <v>2198</v>
      </c>
      <c r="B71" s="302" t="s">
        <v>464</v>
      </c>
      <c r="C71" s="133">
        <v>726</v>
      </c>
      <c r="D71" s="134">
        <v>6.2904524396653327</v>
      </c>
      <c r="E71" s="135">
        <v>0.6</v>
      </c>
      <c r="F71" s="135">
        <f t="shared" si="5"/>
        <v>0.4</v>
      </c>
      <c r="G71" s="136">
        <v>0.31563845050215206</v>
      </c>
      <c r="H71" s="90">
        <v>30000</v>
      </c>
      <c r="I71" s="90">
        <v>30000</v>
      </c>
      <c r="J71" s="378">
        <f t="shared" si="6"/>
        <v>30000</v>
      </c>
      <c r="K71" s="280">
        <v>29040</v>
      </c>
      <c r="L71" s="379">
        <f t="shared" si="7"/>
        <v>960</v>
      </c>
      <c r="M71" s="150">
        <v>2160</v>
      </c>
      <c r="N71" s="380">
        <f t="shared" si="8"/>
        <v>960</v>
      </c>
      <c r="O71" s="381">
        <f t="shared" si="9"/>
        <v>0</v>
      </c>
    </row>
    <row r="72" spans="1:15" ht="15" customHeight="1" x14ac:dyDescent="0.25">
      <c r="A72" s="75">
        <v>2212</v>
      </c>
      <c r="B72" s="303" t="s">
        <v>465</v>
      </c>
      <c r="C72" s="138">
        <v>114</v>
      </c>
      <c r="D72" s="139">
        <v>0.71675572321947345</v>
      </c>
      <c r="E72" s="140">
        <v>0.6</v>
      </c>
      <c r="F72" s="140">
        <f t="shared" si="5"/>
        <v>0.4</v>
      </c>
      <c r="G72" s="141">
        <v>0.4107142857142857</v>
      </c>
      <c r="H72" s="91">
        <v>30000</v>
      </c>
      <c r="I72" s="91">
        <v>30000</v>
      </c>
      <c r="J72" s="382">
        <f t="shared" si="6"/>
        <v>30000</v>
      </c>
      <c r="K72" s="282">
        <v>10797.6</v>
      </c>
      <c r="L72" s="383">
        <f t="shared" si="7"/>
        <v>19202.400000000001</v>
      </c>
      <c r="M72" s="155">
        <v>0</v>
      </c>
      <c r="N72" s="384">
        <f t="shared" si="8"/>
        <v>0</v>
      </c>
      <c r="O72" s="385">
        <f t="shared" si="9"/>
        <v>19202.400000000001</v>
      </c>
    </row>
    <row r="73" spans="1:15" x14ac:dyDescent="0.25">
      <c r="A73" s="75">
        <v>2233</v>
      </c>
      <c r="B73" s="302" t="s">
        <v>467</v>
      </c>
      <c r="C73" s="133">
        <v>893</v>
      </c>
      <c r="D73" s="134">
        <v>3.3989782325825662</v>
      </c>
      <c r="E73" s="135">
        <v>0.7</v>
      </c>
      <c r="F73" s="135">
        <f t="shared" si="5"/>
        <v>0.30000000000000004</v>
      </c>
      <c r="G73" s="136">
        <v>0.30779944289693595</v>
      </c>
      <c r="H73" s="90">
        <v>35120</v>
      </c>
      <c r="I73" s="90">
        <f>40*C73</f>
        <v>35720</v>
      </c>
      <c r="J73" s="378">
        <f t="shared" si="6"/>
        <v>35720</v>
      </c>
      <c r="K73" s="280">
        <v>35120</v>
      </c>
      <c r="L73" s="379">
        <f t="shared" si="7"/>
        <v>600</v>
      </c>
      <c r="M73" s="150">
        <v>117600</v>
      </c>
      <c r="N73" s="380">
        <f t="shared" si="8"/>
        <v>600</v>
      </c>
      <c r="O73" s="381">
        <f t="shared" si="9"/>
        <v>0</v>
      </c>
    </row>
    <row r="74" spans="1:15" ht="15" customHeight="1" x14ac:dyDescent="0.25">
      <c r="A74" s="75">
        <v>2415</v>
      </c>
      <c r="B74" s="303" t="s">
        <v>469</v>
      </c>
      <c r="C74" s="138">
        <v>269</v>
      </c>
      <c r="D74" s="139">
        <v>4.8127671139422219</v>
      </c>
      <c r="E74" s="140">
        <v>0.8</v>
      </c>
      <c r="F74" s="140">
        <f t="shared" si="5"/>
        <v>0.19999999999999996</v>
      </c>
      <c r="G74" s="141">
        <v>0.53</v>
      </c>
      <c r="H74" s="91">
        <v>30000</v>
      </c>
      <c r="I74" s="91">
        <v>30000</v>
      </c>
      <c r="J74" s="382">
        <f t="shared" si="6"/>
        <v>30000</v>
      </c>
      <c r="K74" s="282">
        <v>5799.9999999999991</v>
      </c>
      <c r="L74" s="383">
        <f t="shared" si="7"/>
        <v>24200</v>
      </c>
      <c r="M74" s="155">
        <v>0</v>
      </c>
      <c r="N74" s="384">
        <f t="shared" si="8"/>
        <v>0</v>
      </c>
      <c r="O74" s="385">
        <f t="shared" si="9"/>
        <v>24200</v>
      </c>
    </row>
    <row r="75" spans="1:15" x14ac:dyDescent="0.25">
      <c r="A75" s="75">
        <v>2478</v>
      </c>
      <c r="B75" s="302" t="s">
        <v>471</v>
      </c>
      <c r="C75" s="133">
        <v>1812</v>
      </c>
      <c r="D75" s="134">
        <v>2.9584204115823147</v>
      </c>
      <c r="E75" s="135">
        <v>0.7</v>
      </c>
      <c r="F75" s="135">
        <f t="shared" si="5"/>
        <v>0.30000000000000004</v>
      </c>
      <c r="G75" s="136">
        <v>0.42738791423001948</v>
      </c>
      <c r="H75" s="90">
        <v>60000</v>
      </c>
      <c r="I75" s="90">
        <v>60000</v>
      </c>
      <c r="J75" s="378">
        <f t="shared" si="6"/>
        <v>60000</v>
      </c>
      <c r="K75" s="280">
        <v>59910</v>
      </c>
      <c r="L75" s="379">
        <f t="shared" si="7"/>
        <v>90</v>
      </c>
      <c r="M75" s="150">
        <v>4900</v>
      </c>
      <c r="N75" s="380">
        <f t="shared" si="8"/>
        <v>90</v>
      </c>
      <c r="O75" s="381">
        <f t="shared" si="9"/>
        <v>0</v>
      </c>
    </row>
    <row r="76" spans="1:15" ht="15" customHeight="1" x14ac:dyDescent="0.25">
      <c r="A76" s="75">
        <v>2527</v>
      </c>
      <c r="B76" s="303" t="s">
        <v>473</v>
      </c>
      <c r="C76" s="138">
        <v>311</v>
      </c>
      <c r="D76" s="139">
        <v>4.2801856071247304</v>
      </c>
      <c r="E76" s="140">
        <v>0</v>
      </c>
      <c r="F76" s="140">
        <f t="shared" si="5"/>
        <v>1</v>
      </c>
      <c r="G76" s="141">
        <v>0.23151125401929259</v>
      </c>
      <c r="H76" s="91">
        <v>30000</v>
      </c>
      <c r="I76" s="91">
        <v>30000</v>
      </c>
      <c r="J76" s="382">
        <f t="shared" si="6"/>
        <v>30000</v>
      </c>
      <c r="K76" s="282">
        <v>14309.6</v>
      </c>
      <c r="L76" s="383">
        <f t="shared" si="7"/>
        <v>15690.4</v>
      </c>
      <c r="M76" s="155">
        <v>0</v>
      </c>
      <c r="N76" s="384">
        <f t="shared" si="8"/>
        <v>0</v>
      </c>
      <c r="O76" s="385">
        <f t="shared" si="9"/>
        <v>15690.4</v>
      </c>
    </row>
    <row r="77" spans="1:15" x14ac:dyDescent="0.25">
      <c r="A77" s="75">
        <v>2534</v>
      </c>
      <c r="B77" s="302" t="s">
        <v>474</v>
      </c>
      <c r="C77" s="133">
        <v>453</v>
      </c>
      <c r="D77" s="134">
        <v>8.5198258001434848</v>
      </c>
      <c r="E77" s="135">
        <v>0.6</v>
      </c>
      <c r="F77" s="135">
        <f t="shared" si="5"/>
        <v>0.4</v>
      </c>
      <c r="G77" s="136">
        <v>0.27713625866050806</v>
      </c>
      <c r="H77" s="90">
        <v>30000</v>
      </c>
      <c r="I77" s="90">
        <v>30000</v>
      </c>
      <c r="J77" s="378">
        <f t="shared" si="6"/>
        <v>30000</v>
      </c>
      <c r="K77" s="280">
        <v>4720</v>
      </c>
      <c r="L77" s="379">
        <f t="shared" si="7"/>
        <v>25280</v>
      </c>
      <c r="M77" s="150">
        <v>52200</v>
      </c>
      <c r="N77" s="380">
        <f t="shared" si="8"/>
        <v>25280</v>
      </c>
      <c r="O77" s="381">
        <f t="shared" si="9"/>
        <v>0</v>
      </c>
    </row>
    <row r="78" spans="1:15" ht="15" customHeight="1" x14ac:dyDescent="0.25">
      <c r="A78" s="75">
        <v>2541</v>
      </c>
      <c r="B78" s="303" t="s">
        <v>475</v>
      </c>
      <c r="C78" s="138">
        <v>541</v>
      </c>
      <c r="D78" s="139">
        <v>3.8770802341415909</v>
      </c>
      <c r="E78" s="140">
        <v>0.7</v>
      </c>
      <c r="F78" s="140">
        <f t="shared" si="5"/>
        <v>0.30000000000000004</v>
      </c>
      <c r="G78" s="141">
        <v>0.45880149812734083</v>
      </c>
      <c r="H78" s="91">
        <v>30000</v>
      </c>
      <c r="I78" s="91">
        <v>30000</v>
      </c>
      <c r="J78" s="382">
        <f t="shared" si="6"/>
        <v>30000</v>
      </c>
      <c r="K78" s="282">
        <v>29884.800000000003</v>
      </c>
      <c r="L78" s="383">
        <f t="shared" si="7"/>
        <v>115.19999999999709</v>
      </c>
      <c r="M78" s="155">
        <v>770</v>
      </c>
      <c r="N78" s="384">
        <f t="shared" si="8"/>
        <v>115.19999999999709</v>
      </c>
      <c r="O78" s="385">
        <f t="shared" si="9"/>
        <v>0</v>
      </c>
    </row>
    <row r="79" spans="1:15" x14ac:dyDescent="0.25">
      <c r="A79" s="75">
        <v>2576</v>
      </c>
      <c r="B79" s="302" t="s">
        <v>476</v>
      </c>
      <c r="C79" s="133">
        <v>826</v>
      </c>
      <c r="D79" s="134">
        <v>15.741399286294865</v>
      </c>
      <c r="E79" s="135">
        <v>0.7</v>
      </c>
      <c r="F79" s="135">
        <f t="shared" si="5"/>
        <v>0.30000000000000004</v>
      </c>
      <c r="G79" s="136">
        <v>0.33</v>
      </c>
      <c r="H79" s="90">
        <v>33240</v>
      </c>
      <c r="I79" s="90">
        <f>40*C79</f>
        <v>33040</v>
      </c>
      <c r="J79" s="378">
        <f t="shared" si="6"/>
        <v>33240</v>
      </c>
      <c r="K79" s="280">
        <v>31516.800000000003</v>
      </c>
      <c r="L79" s="379">
        <f t="shared" si="7"/>
        <v>1723.1999999999971</v>
      </c>
      <c r="M79" s="150">
        <v>19600</v>
      </c>
      <c r="N79" s="380">
        <f t="shared" si="8"/>
        <v>1723.1999999999971</v>
      </c>
      <c r="O79" s="381">
        <f t="shared" si="9"/>
        <v>0</v>
      </c>
    </row>
    <row r="80" spans="1:15" ht="15" customHeight="1" x14ac:dyDescent="0.25">
      <c r="A80" s="75">
        <v>2618</v>
      </c>
      <c r="B80" s="303" t="s">
        <v>477</v>
      </c>
      <c r="C80" s="138">
        <v>554</v>
      </c>
      <c r="D80" s="139">
        <v>1.1525578558173482</v>
      </c>
      <c r="E80" s="140">
        <v>0.7</v>
      </c>
      <c r="F80" s="140">
        <f t="shared" si="5"/>
        <v>0.30000000000000004</v>
      </c>
      <c r="G80" s="141">
        <v>0.42526690391459077</v>
      </c>
      <c r="H80" s="91">
        <v>30000</v>
      </c>
      <c r="I80" s="91">
        <v>30000</v>
      </c>
      <c r="J80" s="382">
        <f t="shared" si="6"/>
        <v>30000</v>
      </c>
      <c r="K80" s="282">
        <v>29609.800000000003</v>
      </c>
      <c r="L80" s="383">
        <f t="shared" si="7"/>
        <v>390.19999999999709</v>
      </c>
      <c r="M80" s="155">
        <v>10500</v>
      </c>
      <c r="N80" s="384">
        <f t="shared" si="8"/>
        <v>390.19999999999709</v>
      </c>
      <c r="O80" s="385">
        <f t="shared" si="9"/>
        <v>0</v>
      </c>
    </row>
    <row r="81" spans="1:15" x14ac:dyDescent="0.25">
      <c r="A81" s="75">
        <v>2632</v>
      </c>
      <c r="B81" s="302" t="s">
        <v>479</v>
      </c>
      <c r="C81" s="133">
        <v>405</v>
      </c>
      <c r="D81" s="134">
        <v>4.2986327734636216</v>
      </c>
      <c r="E81" s="135">
        <v>0.8</v>
      </c>
      <c r="F81" s="135">
        <f t="shared" si="5"/>
        <v>0.19999999999999996</v>
      </c>
      <c r="G81" s="136">
        <v>0.58530183727034124</v>
      </c>
      <c r="H81" s="90">
        <v>30000</v>
      </c>
      <c r="I81" s="90">
        <v>30000</v>
      </c>
      <c r="J81" s="378">
        <f t="shared" si="6"/>
        <v>30000</v>
      </c>
      <c r="K81" s="280">
        <v>0</v>
      </c>
      <c r="L81" s="379">
        <f t="shared" si="7"/>
        <v>30000</v>
      </c>
      <c r="M81" s="150">
        <v>34400</v>
      </c>
      <c r="N81" s="380">
        <f t="shared" si="8"/>
        <v>30000</v>
      </c>
      <c r="O81" s="381">
        <f t="shared" si="9"/>
        <v>0</v>
      </c>
    </row>
    <row r="82" spans="1:15" ht="15" customHeight="1" x14ac:dyDescent="0.25">
      <c r="A82" s="75">
        <v>2646</v>
      </c>
      <c r="B82" s="303" t="s">
        <v>481</v>
      </c>
      <c r="C82" s="138">
        <v>741</v>
      </c>
      <c r="D82" s="139">
        <v>4.4845493612063549</v>
      </c>
      <c r="E82" s="140">
        <v>0.7</v>
      </c>
      <c r="F82" s="140">
        <f t="shared" si="5"/>
        <v>0.30000000000000004</v>
      </c>
      <c r="G82" s="141">
        <v>0.38337801608579086</v>
      </c>
      <c r="H82" s="91">
        <v>30000</v>
      </c>
      <c r="I82" s="91">
        <v>30000</v>
      </c>
      <c r="J82" s="382">
        <f t="shared" si="6"/>
        <v>30000</v>
      </c>
      <c r="K82" s="282">
        <v>29995.300000000003</v>
      </c>
      <c r="L82" s="383">
        <f t="shared" si="7"/>
        <v>4.6999999999970896</v>
      </c>
      <c r="M82" s="155">
        <v>4200</v>
      </c>
      <c r="N82" s="384">
        <f t="shared" si="8"/>
        <v>4.6999999999970896</v>
      </c>
      <c r="O82" s="385">
        <f t="shared" si="9"/>
        <v>0</v>
      </c>
    </row>
    <row r="83" spans="1:15" x14ac:dyDescent="0.25">
      <c r="A83" s="75">
        <v>2660</v>
      </c>
      <c r="B83" s="302" t="s">
        <v>482</v>
      </c>
      <c r="C83" s="133">
        <v>321</v>
      </c>
      <c r="D83" s="134">
        <v>3.6803568607926764</v>
      </c>
      <c r="E83" s="135">
        <v>0.7</v>
      </c>
      <c r="F83" s="135">
        <f t="shared" si="5"/>
        <v>0.30000000000000004</v>
      </c>
      <c r="G83" s="136">
        <v>0.40256959314775159</v>
      </c>
      <c r="H83" s="90">
        <v>30000</v>
      </c>
      <c r="I83" s="90">
        <v>30000</v>
      </c>
      <c r="J83" s="378">
        <f t="shared" si="6"/>
        <v>30000</v>
      </c>
      <c r="K83" s="280">
        <v>29550</v>
      </c>
      <c r="L83" s="379">
        <f t="shared" si="7"/>
        <v>450</v>
      </c>
      <c r="M83" s="150">
        <v>39200</v>
      </c>
      <c r="N83" s="380">
        <f t="shared" si="8"/>
        <v>450</v>
      </c>
      <c r="O83" s="381">
        <f t="shared" si="9"/>
        <v>0</v>
      </c>
    </row>
    <row r="84" spans="1:15" ht="15" customHeight="1" x14ac:dyDescent="0.25">
      <c r="A84" s="75">
        <v>2737</v>
      </c>
      <c r="B84" s="303" t="s">
        <v>483</v>
      </c>
      <c r="C84" s="138">
        <v>247</v>
      </c>
      <c r="D84" s="139">
        <v>4.3294293122262282</v>
      </c>
      <c r="E84" s="140">
        <v>0.7</v>
      </c>
      <c r="F84" s="140">
        <f t="shared" si="5"/>
        <v>0.30000000000000004</v>
      </c>
      <c r="G84" s="141">
        <v>0.51257861635220126</v>
      </c>
      <c r="H84" s="91">
        <v>30000</v>
      </c>
      <c r="I84" s="91">
        <v>30000</v>
      </c>
      <c r="J84" s="382">
        <f t="shared" si="6"/>
        <v>30000</v>
      </c>
      <c r="K84" s="282">
        <v>29996.300000000003</v>
      </c>
      <c r="L84" s="383">
        <f t="shared" si="7"/>
        <v>3.6999999999970896</v>
      </c>
      <c r="M84" s="155">
        <v>1470</v>
      </c>
      <c r="N84" s="384">
        <f t="shared" si="8"/>
        <v>3.6999999999970896</v>
      </c>
      <c r="O84" s="385">
        <f t="shared" si="9"/>
        <v>0</v>
      </c>
    </row>
    <row r="85" spans="1:15" x14ac:dyDescent="0.25">
      <c r="A85" s="75">
        <v>2800</v>
      </c>
      <c r="B85" s="302" t="s">
        <v>484</v>
      </c>
      <c r="C85" s="133">
        <v>1872</v>
      </c>
      <c r="D85" s="134">
        <v>13.260607946936986</v>
      </c>
      <c r="E85" s="135">
        <v>0.4</v>
      </c>
      <c r="F85" s="135">
        <f t="shared" si="5"/>
        <v>0.6</v>
      </c>
      <c r="G85" s="136">
        <v>0.17653508771929824</v>
      </c>
      <c r="H85" s="90">
        <v>60000</v>
      </c>
      <c r="I85" s="90">
        <v>60000</v>
      </c>
      <c r="J85" s="378">
        <f t="shared" si="6"/>
        <v>60000</v>
      </c>
      <c r="K85" s="280">
        <v>56321</v>
      </c>
      <c r="L85" s="379">
        <f t="shared" si="7"/>
        <v>3679</v>
      </c>
      <c r="M85" s="150">
        <v>76400</v>
      </c>
      <c r="N85" s="380">
        <f t="shared" si="8"/>
        <v>3679</v>
      </c>
      <c r="O85" s="381">
        <f t="shared" si="9"/>
        <v>0</v>
      </c>
    </row>
    <row r="86" spans="1:15" ht="15" customHeight="1" x14ac:dyDescent="0.25">
      <c r="A86" s="75">
        <v>2814</v>
      </c>
      <c r="B86" s="303" t="s">
        <v>485</v>
      </c>
      <c r="C86" s="138">
        <v>997</v>
      </c>
      <c r="D86" s="139">
        <v>7.7158226873702276</v>
      </c>
      <c r="E86" s="140">
        <v>0.7</v>
      </c>
      <c r="F86" s="140">
        <f t="shared" si="5"/>
        <v>0.30000000000000004</v>
      </c>
      <c r="G86" s="141">
        <v>0.32121212121212123</v>
      </c>
      <c r="H86" s="91">
        <v>39560</v>
      </c>
      <c r="I86" s="91">
        <f>40*C86</f>
        <v>39880</v>
      </c>
      <c r="J86" s="382">
        <f t="shared" si="6"/>
        <v>39880</v>
      </c>
      <c r="K86" s="282">
        <v>38946.400000000001</v>
      </c>
      <c r="L86" s="383">
        <f t="shared" si="7"/>
        <v>933.59999999999854</v>
      </c>
      <c r="M86" s="155">
        <v>32900</v>
      </c>
      <c r="N86" s="384">
        <f t="shared" si="8"/>
        <v>933.59999999999854</v>
      </c>
      <c r="O86" s="385">
        <f t="shared" si="9"/>
        <v>0</v>
      </c>
    </row>
    <row r="87" spans="1:15" x14ac:dyDescent="0.25">
      <c r="A87" s="75">
        <v>5960</v>
      </c>
      <c r="B87" s="302" t="s">
        <v>486</v>
      </c>
      <c r="C87" s="133">
        <v>479</v>
      </c>
      <c r="D87" s="134">
        <v>3.2295909976581672</v>
      </c>
      <c r="E87" s="135">
        <v>0.8</v>
      </c>
      <c r="F87" s="135">
        <f t="shared" si="5"/>
        <v>0.19999999999999996</v>
      </c>
      <c r="G87" s="136">
        <v>0.50277264325323479</v>
      </c>
      <c r="H87" s="90">
        <v>30000</v>
      </c>
      <c r="I87" s="90">
        <v>30000</v>
      </c>
      <c r="J87" s="378">
        <f t="shared" si="6"/>
        <v>30000</v>
      </c>
      <c r="K87" s="280">
        <v>11220.999999999998</v>
      </c>
      <c r="L87" s="379">
        <f t="shared" si="7"/>
        <v>18779</v>
      </c>
      <c r="M87" s="150">
        <v>8000</v>
      </c>
      <c r="N87" s="380">
        <f t="shared" si="8"/>
        <v>8000</v>
      </c>
      <c r="O87" s="381">
        <f t="shared" si="9"/>
        <v>10779</v>
      </c>
    </row>
    <row r="88" spans="1:15" ht="15" customHeight="1" x14ac:dyDescent="0.25">
      <c r="A88" s="75">
        <v>2828</v>
      </c>
      <c r="B88" s="303" t="s">
        <v>487</v>
      </c>
      <c r="C88" s="138">
        <v>1313</v>
      </c>
      <c r="D88" s="139">
        <v>12.053612378444104</v>
      </c>
      <c r="E88" s="140">
        <v>0.5</v>
      </c>
      <c r="F88" s="140">
        <f t="shared" si="5"/>
        <v>0.5</v>
      </c>
      <c r="G88" s="141">
        <v>0.16932907348242812</v>
      </c>
      <c r="H88" s="91">
        <v>51760</v>
      </c>
      <c r="I88" s="91">
        <f>40*C88</f>
        <v>52520</v>
      </c>
      <c r="J88" s="382">
        <f t="shared" si="6"/>
        <v>52520</v>
      </c>
      <c r="K88" s="282">
        <v>51760</v>
      </c>
      <c r="L88" s="383">
        <f t="shared" si="7"/>
        <v>760</v>
      </c>
      <c r="M88" s="155">
        <v>0</v>
      </c>
      <c r="N88" s="384">
        <f t="shared" si="8"/>
        <v>0</v>
      </c>
      <c r="O88" s="385">
        <f t="shared" si="9"/>
        <v>760</v>
      </c>
    </row>
    <row r="89" spans="1:15" x14ac:dyDescent="0.25">
      <c r="A89" s="75">
        <v>1848</v>
      </c>
      <c r="B89" s="302" t="s">
        <v>488</v>
      </c>
      <c r="C89" s="133">
        <v>557</v>
      </c>
      <c r="D89" s="134">
        <v>4.3593615442499649</v>
      </c>
      <c r="E89" s="135">
        <v>0.85</v>
      </c>
      <c r="F89" s="135">
        <f t="shared" si="5"/>
        <v>0.15000000000000002</v>
      </c>
      <c r="G89" s="136">
        <v>0.95155038759689925</v>
      </c>
      <c r="H89" s="90">
        <v>30000</v>
      </c>
      <c r="I89" s="90">
        <v>30000</v>
      </c>
      <c r="J89" s="378">
        <f t="shared" si="6"/>
        <v>30000</v>
      </c>
      <c r="K89" s="280">
        <v>21237.100000000002</v>
      </c>
      <c r="L89" s="379">
        <f t="shared" si="7"/>
        <v>8762.8999999999978</v>
      </c>
      <c r="M89" s="150">
        <v>14450</v>
      </c>
      <c r="N89" s="380">
        <f t="shared" si="8"/>
        <v>8762.8999999999978</v>
      </c>
      <c r="O89" s="381">
        <f t="shared" si="9"/>
        <v>0</v>
      </c>
    </row>
    <row r="90" spans="1:15" ht="15" customHeight="1" x14ac:dyDescent="0.25">
      <c r="A90" s="75">
        <v>2863</v>
      </c>
      <c r="B90" s="303" t="s">
        <v>975</v>
      </c>
      <c r="C90" s="138">
        <v>242</v>
      </c>
      <c r="D90" s="139">
        <v>3.4348164618171935</v>
      </c>
      <c r="E90" s="140">
        <v>0.8</v>
      </c>
      <c r="F90" s="140">
        <f t="shared" si="5"/>
        <v>0.19999999999999996</v>
      </c>
      <c r="G90" s="141">
        <v>0.51769911504424782</v>
      </c>
      <c r="H90" s="91">
        <v>30000</v>
      </c>
      <c r="I90" s="91">
        <v>30000</v>
      </c>
      <c r="J90" s="382">
        <f t="shared" si="6"/>
        <v>30000</v>
      </c>
      <c r="K90" s="282">
        <v>17455.999999999996</v>
      </c>
      <c r="L90" s="383">
        <f t="shared" si="7"/>
        <v>12544.000000000004</v>
      </c>
      <c r="M90" s="155">
        <v>160</v>
      </c>
      <c r="N90" s="384">
        <f t="shared" si="8"/>
        <v>160</v>
      </c>
      <c r="O90" s="385">
        <f t="shared" si="9"/>
        <v>12384.000000000004</v>
      </c>
    </row>
    <row r="91" spans="1:15" x14ac:dyDescent="0.25">
      <c r="A91" s="75">
        <v>2884</v>
      </c>
      <c r="B91" s="302" t="s">
        <v>490</v>
      </c>
      <c r="C91" s="133">
        <v>1368</v>
      </c>
      <c r="D91" s="134">
        <v>14.266510394704618</v>
      </c>
      <c r="E91" s="135">
        <v>0.7</v>
      </c>
      <c r="F91" s="135">
        <f t="shared" si="5"/>
        <v>0.30000000000000004</v>
      </c>
      <c r="G91" s="136">
        <v>0.28194444444444444</v>
      </c>
      <c r="H91" s="90">
        <v>57400</v>
      </c>
      <c r="I91" s="90">
        <f>40*C91</f>
        <v>54720</v>
      </c>
      <c r="J91" s="378">
        <f t="shared" si="6"/>
        <v>57400</v>
      </c>
      <c r="K91" s="280">
        <v>0</v>
      </c>
      <c r="L91" s="379">
        <f t="shared" si="7"/>
        <v>57400</v>
      </c>
      <c r="M91" s="150">
        <v>154000</v>
      </c>
      <c r="N91" s="380">
        <f t="shared" si="8"/>
        <v>57400</v>
      </c>
      <c r="O91" s="381">
        <f t="shared" si="9"/>
        <v>0</v>
      </c>
    </row>
    <row r="92" spans="1:15" ht="15" customHeight="1" x14ac:dyDescent="0.25">
      <c r="A92" s="75">
        <v>2912</v>
      </c>
      <c r="B92" s="303" t="s">
        <v>493</v>
      </c>
      <c r="C92" s="138">
        <v>965</v>
      </c>
      <c r="D92" s="139">
        <v>6.6171583178496736</v>
      </c>
      <c r="E92" s="140">
        <v>0.7</v>
      </c>
      <c r="F92" s="140">
        <f t="shared" si="5"/>
        <v>0.30000000000000004</v>
      </c>
      <c r="G92" s="141">
        <v>0.34479166666666666</v>
      </c>
      <c r="H92" s="91">
        <v>38840</v>
      </c>
      <c r="I92" s="91">
        <f>40*C92</f>
        <v>38600</v>
      </c>
      <c r="J92" s="382">
        <f t="shared" si="6"/>
        <v>38840</v>
      </c>
      <c r="K92" s="282">
        <v>36200</v>
      </c>
      <c r="L92" s="383">
        <f t="shared" si="7"/>
        <v>2640</v>
      </c>
      <c r="M92" s="155">
        <v>77700</v>
      </c>
      <c r="N92" s="384">
        <f t="shared" si="8"/>
        <v>2640</v>
      </c>
      <c r="O92" s="385">
        <f t="shared" si="9"/>
        <v>0</v>
      </c>
    </row>
    <row r="93" spans="1:15" x14ac:dyDescent="0.25">
      <c r="A93" s="75">
        <v>2940</v>
      </c>
      <c r="B93" s="302" t="s">
        <v>494</v>
      </c>
      <c r="C93" s="133">
        <v>222</v>
      </c>
      <c r="D93" s="134">
        <v>0.91407300636787348</v>
      </c>
      <c r="E93" s="135">
        <v>0.85</v>
      </c>
      <c r="F93" s="135">
        <f t="shared" si="5"/>
        <v>0.15000000000000002</v>
      </c>
      <c r="G93" s="136">
        <v>0.44664031620553357</v>
      </c>
      <c r="H93" s="90">
        <v>30000</v>
      </c>
      <c r="I93" s="90">
        <v>30000</v>
      </c>
      <c r="J93" s="378">
        <f t="shared" si="6"/>
        <v>30000</v>
      </c>
      <c r="K93" s="280">
        <v>4881.7999999999993</v>
      </c>
      <c r="L93" s="379">
        <f t="shared" si="7"/>
        <v>25118.2</v>
      </c>
      <c r="M93" s="150">
        <v>17850</v>
      </c>
      <c r="N93" s="380">
        <f t="shared" si="8"/>
        <v>17850</v>
      </c>
      <c r="O93" s="381">
        <f t="shared" si="9"/>
        <v>7268.2000000000007</v>
      </c>
    </row>
    <row r="94" spans="1:15" ht="15" customHeight="1" x14ac:dyDescent="0.25">
      <c r="A94" s="75">
        <v>2961</v>
      </c>
      <c r="B94" s="303" t="s">
        <v>495</v>
      </c>
      <c r="C94" s="138">
        <v>416</v>
      </c>
      <c r="D94" s="139">
        <v>4.7889631878236303</v>
      </c>
      <c r="E94" s="140">
        <v>0.7</v>
      </c>
      <c r="F94" s="140">
        <f t="shared" si="5"/>
        <v>0.30000000000000004</v>
      </c>
      <c r="G94" s="141">
        <v>0.35459183673469385</v>
      </c>
      <c r="H94" s="91">
        <v>30000</v>
      </c>
      <c r="I94" s="91">
        <v>30000</v>
      </c>
      <c r="J94" s="382">
        <f t="shared" si="6"/>
        <v>30000</v>
      </c>
      <c r="K94" s="282">
        <v>21866.400000000001</v>
      </c>
      <c r="L94" s="383">
        <f t="shared" si="7"/>
        <v>8133.5999999999985</v>
      </c>
      <c r="M94" s="155">
        <v>44100</v>
      </c>
      <c r="N94" s="384">
        <f t="shared" si="8"/>
        <v>8133.5999999999985</v>
      </c>
      <c r="O94" s="385">
        <f t="shared" si="9"/>
        <v>0</v>
      </c>
    </row>
    <row r="95" spans="1:15" x14ac:dyDescent="0.25">
      <c r="A95" s="75">
        <v>3087</v>
      </c>
      <c r="B95" s="302" t="s">
        <v>496</v>
      </c>
      <c r="C95" s="133">
        <v>103</v>
      </c>
      <c r="D95" s="134">
        <v>7.04509545078351</v>
      </c>
      <c r="E95" s="135">
        <v>0.7</v>
      </c>
      <c r="F95" s="135">
        <f t="shared" si="5"/>
        <v>0.30000000000000004</v>
      </c>
      <c r="G95" s="136">
        <v>0.4</v>
      </c>
      <c r="H95" s="90">
        <v>30000</v>
      </c>
      <c r="I95" s="90">
        <v>30000</v>
      </c>
      <c r="J95" s="378">
        <f t="shared" si="6"/>
        <v>30000</v>
      </c>
      <c r="K95" s="280">
        <v>1005.0000000000001</v>
      </c>
      <c r="L95" s="379">
        <f t="shared" si="7"/>
        <v>28995</v>
      </c>
      <c r="M95" s="150">
        <v>7000</v>
      </c>
      <c r="N95" s="380">
        <f t="shared" si="8"/>
        <v>7000</v>
      </c>
      <c r="O95" s="381">
        <f t="shared" si="9"/>
        <v>21995</v>
      </c>
    </row>
    <row r="96" spans="1:15" ht="15" customHeight="1" x14ac:dyDescent="0.25">
      <c r="A96" s="75">
        <v>3094</v>
      </c>
      <c r="B96" s="303" t="s">
        <v>497</v>
      </c>
      <c r="C96" s="138">
        <v>88</v>
      </c>
      <c r="D96" s="139">
        <v>5.7520849428685601</v>
      </c>
      <c r="E96" s="140">
        <v>0.6</v>
      </c>
      <c r="F96" s="140">
        <f t="shared" si="5"/>
        <v>0.4</v>
      </c>
      <c r="G96" s="141">
        <v>0.21276595744680851</v>
      </c>
      <c r="H96" s="91">
        <v>30000</v>
      </c>
      <c r="I96" s="91">
        <v>30000</v>
      </c>
      <c r="J96" s="382">
        <f t="shared" si="6"/>
        <v>30000</v>
      </c>
      <c r="K96" s="282">
        <v>16238</v>
      </c>
      <c r="L96" s="383">
        <f t="shared" si="7"/>
        <v>13762</v>
      </c>
      <c r="M96" s="155">
        <v>4800</v>
      </c>
      <c r="N96" s="384">
        <f t="shared" si="8"/>
        <v>4800</v>
      </c>
      <c r="O96" s="385">
        <f t="shared" si="9"/>
        <v>8962</v>
      </c>
    </row>
    <row r="97" spans="1:15" x14ac:dyDescent="0.25">
      <c r="A97" s="75"/>
      <c r="B97" s="302" t="s">
        <v>650</v>
      </c>
      <c r="C97" s="133">
        <v>1538</v>
      </c>
      <c r="D97" s="134">
        <v>16.02</v>
      </c>
      <c r="E97" s="135">
        <v>0.5</v>
      </c>
      <c r="F97" s="135">
        <f t="shared" si="5"/>
        <v>0.5</v>
      </c>
      <c r="G97" s="136">
        <v>0.17</v>
      </c>
      <c r="H97" s="90">
        <v>60000</v>
      </c>
      <c r="I97" s="90">
        <v>0</v>
      </c>
      <c r="J97" s="378">
        <f t="shared" si="6"/>
        <v>60000</v>
      </c>
      <c r="K97" s="280">
        <v>0</v>
      </c>
      <c r="L97" s="379">
        <f t="shared" si="7"/>
        <v>60000</v>
      </c>
      <c r="M97" s="150">
        <v>79800</v>
      </c>
      <c r="N97" s="380">
        <f t="shared" si="8"/>
        <v>60000</v>
      </c>
      <c r="O97" s="381">
        <f t="shared" si="9"/>
        <v>0</v>
      </c>
    </row>
    <row r="98" spans="1:15" ht="15" customHeight="1" x14ac:dyDescent="0.25">
      <c r="A98" s="75">
        <v>3171</v>
      </c>
      <c r="B98" s="303" t="s">
        <v>498</v>
      </c>
      <c r="C98" s="138">
        <v>1086</v>
      </c>
      <c r="D98" s="139">
        <v>14.670520970057536</v>
      </c>
      <c r="E98" s="140">
        <v>0.6</v>
      </c>
      <c r="F98" s="140">
        <f t="shared" si="5"/>
        <v>0.4</v>
      </c>
      <c r="G98" s="141">
        <v>0.23696682464454977</v>
      </c>
      <c r="H98" s="91">
        <v>42720</v>
      </c>
      <c r="I98" s="91">
        <f>40*C98</f>
        <v>43440</v>
      </c>
      <c r="J98" s="382">
        <f t="shared" si="6"/>
        <v>43440</v>
      </c>
      <c r="K98" s="282">
        <v>42338.2</v>
      </c>
      <c r="L98" s="383">
        <f t="shared" si="7"/>
        <v>1101.8000000000029</v>
      </c>
      <c r="M98" s="155">
        <v>5400</v>
      </c>
      <c r="N98" s="384">
        <f t="shared" si="8"/>
        <v>1101.8000000000029</v>
      </c>
      <c r="O98" s="385">
        <f t="shared" si="9"/>
        <v>0</v>
      </c>
    </row>
    <row r="99" spans="1:15" x14ac:dyDescent="0.25">
      <c r="A99" s="75">
        <v>3206</v>
      </c>
      <c r="B99" s="302" t="s">
        <v>499</v>
      </c>
      <c r="C99" s="133">
        <v>552</v>
      </c>
      <c r="D99" s="134">
        <v>4.8973943798250898</v>
      </c>
      <c r="E99" s="135">
        <v>0.7</v>
      </c>
      <c r="F99" s="135">
        <f t="shared" si="5"/>
        <v>0.30000000000000004</v>
      </c>
      <c r="G99" s="136">
        <v>0.46588693957115007</v>
      </c>
      <c r="H99" s="90">
        <v>30000</v>
      </c>
      <c r="I99" s="90">
        <v>30000</v>
      </c>
      <c r="J99" s="378">
        <f t="shared" si="6"/>
        <v>30000</v>
      </c>
      <c r="K99" s="280">
        <v>29740.000000000004</v>
      </c>
      <c r="L99" s="379">
        <f t="shared" si="7"/>
        <v>259.99999999999636</v>
      </c>
      <c r="M99" s="150">
        <v>1890</v>
      </c>
      <c r="N99" s="380">
        <f t="shared" si="8"/>
        <v>259.99999999999636</v>
      </c>
      <c r="O99" s="381">
        <f t="shared" si="9"/>
        <v>0</v>
      </c>
    </row>
    <row r="100" spans="1:15" ht="15" customHeight="1" x14ac:dyDescent="0.25">
      <c r="A100" s="75">
        <v>3213</v>
      </c>
      <c r="B100" s="303" t="s">
        <v>500</v>
      </c>
      <c r="C100" s="138">
        <v>503</v>
      </c>
      <c r="D100" s="139">
        <v>4.5999506588990355</v>
      </c>
      <c r="E100" s="140">
        <v>0.7</v>
      </c>
      <c r="F100" s="140">
        <f t="shared" si="5"/>
        <v>0.30000000000000004</v>
      </c>
      <c r="G100" s="141">
        <v>0.38839285714285715</v>
      </c>
      <c r="H100" s="91">
        <v>30000</v>
      </c>
      <c r="I100" s="91">
        <v>30000</v>
      </c>
      <c r="J100" s="382">
        <f t="shared" si="6"/>
        <v>30000</v>
      </c>
      <c r="K100" s="282">
        <v>21316.5</v>
      </c>
      <c r="L100" s="383">
        <f t="shared" si="7"/>
        <v>8683.5</v>
      </c>
      <c r="M100" s="155">
        <v>210</v>
      </c>
      <c r="N100" s="384">
        <f t="shared" si="8"/>
        <v>210</v>
      </c>
      <c r="O100" s="385">
        <f t="shared" si="9"/>
        <v>8473.5</v>
      </c>
    </row>
    <row r="101" spans="1:15" x14ac:dyDescent="0.25">
      <c r="A101" s="75">
        <v>3220</v>
      </c>
      <c r="B101" s="302" t="s">
        <v>501</v>
      </c>
      <c r="C101" s="133">
        <v>1871</v>
      </c>
      <c r="D101" s="134">
        <v>10.906632186101962</v>
      </c>
      <c r="E101" s="135">
        <v>0.5</v>
      </c>
      <c r="F101" s="135">
        <f t="shared" si="5"/>
        <v>0.5</v>
      </c>
      <c r="G101" s="136">
        <v>0.14240672622175513</v>
      </c>
      <c r="H101" s="90">
        <v>60000</v>
      </c>
      <c r="I101" s="90">
        <v>60000</v>
      </c>
      <c r="J101" s="378">
        <f t="shared" si="6"/>
        <v>60000</v>
      </c>
      <c r="K101" s="280">
        <v>4699.5</v>
      </c>
      <c r="L101" s="379">
        <f t="shared" si="7"/>
        <v>55300.5</v>
      </c>
      <c r="M101" s="150">
        <v>0</v>
      </c>
      <c r="N101" s="380">
        <f t="shared" si="8"/>
        <v>0</v>
      </c>
      <c r="O101" s="381">
        <f t="shared" si="9"/>
        <v>55300.5</v>
      </c>
    </row>
    <row r="102" spans="1:15" ht="15" customHeight="1" x14ac:dyDescent="0.25">
      <c r="A102" s="75">
        <v>3297</v>
      </c>
      <c r="B102" s="303" t="s">
        <v>503</v>
      </c>
      <c r="C102" s="138">
        <v>1248</v>
      </c>
      <c r="D102" s="139">
        <v>2.7966763330377908</v>
      </c>
      <c r="E102" s="140">
        <v>0.6</v>
      </c>
      <c r="F102" s="140">
        <f t="shared" si="5"/>
        <v>0.4</v>
      </c>
      <c r="G102" s="141">
        <v>0.25909090909090909</v>
      </c>
      <c r="H102" s="91">
        <v>51120</v>
      </c>
      <c r="I102" s="91">
        <f>40*C102</f>
        <v>49920</v>
      </c>
      <c r="J102" s="382">
        <f t="shared" si="6"/>
        <v>51120</v>
      </c>
      <c r="K102" s="282">
        <v>48199.200000000004</v>
      </c>
      <c r="L102" s="383">
        <f t="shared" si="7"/>
        <v>2920.7999999999956</v>
      </c>
      <c r="M102" s="155">
        <v>85800</v>
      </c>
      <c r="N102" s="384">
        <f t="shared" si="8"/>
        <v>2920.7999999999956</v>
      </c>
      <c r="O102" s="385">
        <f t="shared" si="9"/>
        <v>0</v>
      </c>
    </row>
    <row r="103" spans="1:15" x14ac:dyDescent="0.25">
      <c r="A103" s="75">
        <v>3360</v>
      </c>
      <c r="B103" s="302" t="s">
        <v>507</v>
      </c>
      <c r="C103" s="133">
        <v>1440</v>
      </c>
      <c r="D103" s="134">
        <v>6.9277398048848076</v>
      </c>
      <c r="E103" s="135">
        <v>0.8</v>
      </c>
      <c r="F103" s="135">
        <f t="shared" si="5"/>
        <v>0.19999999999999996</v>
      </c>
      <c r="G103" s="136">
        <v>0.50847457627118642</v>
      </c>
      <c r="H103" s="90">
        <v>59080</v>
      </c>
      <c r="I103" s="90">
        <f>40*C103</f>
        <v>57600</v>
      </c>
      <c r="J103" s="378">
        <f t="shared" si="6"/>
        <v>59080</v>
      </c>
      <c r="K103" s="280">
        <v>49212</v>
      </c>
      <c r="L103" s="379">
        <f t="shared" si="7"/>
        <v>9868</v>
      </c>
      <c r="M103" s="150">
        <v>17600</v>
      </c>
      <c r="N103" s="380">
        <f t="shared" si="8"/>
        <v>9868</v>
      </c>
      <c r="O103" s="381">
        <f t="shared" si="9"/>
        <v>0</v>
      </c>
    </row>
    <row r="104" spans="1:15" ht="15" customHeight="1" x14ac:dyDescent="0.25">
      <c r="A104" s="75">
        <v>3367</v>
      </c>
      <c r="B104" s="303" t="s">
        <v>508</v>
      </c>
      <c r="C104" s="138">
        <v>1079</v>
      </c>
      <c r="D104" s="139">
        <v>11.031806407342277</v>
      </c>
      <c r="E104" s="140">
        <v>0.6</v>
      </c>
      <c r="F104" s="140">
        <f t="shared" si="5"/>
        <v>0.4</v>
      </c>
      <c r="G104" s="141">
        <v>0.24685816876122083</v>
      </c>
      <c r="H104" s="91">
        <v>44680</v>
      </c>
      <c r="I104" s="91">
        <f>40*C104</f>
        <v>43160</v>
      </c>
      <c r="J104" s="382">
        <f t="shared" si="6"/>
        <v>44680</v>
      </c>
      <c r="K104" s="282">
        <v>41536</v>
      </c>
      <c r="L104" s="383">
        <f t="shared" si="7"/>
        <v>3144</v>
      </c>
      <c r="M104" s="155">
        <v>0</v>
      </c>
      <c r="N104" s="384">
        <f t="shared" si="8"/>
        <v>0</v>
      </c>
      <c r="O104" s="385">
        <f t="shared" si="9"/>
        <v>3144</v>
      </c>
    </row>
    <row r="105" spans="1:15" x14ac:dyDescent="0.25">
      <c r="A105" s="75">
        <v>3428</v>
      </c>
      <c r="B105" s="302" t="s">
        <v>511</v>
      </c>
      <c r="C105" s="133">
        <v>771</v>
      </c>
      <c r="D105" s="134">
        <v>4.053840844790904</v>
      </c>
      <c r="E105" s="135">
        <v>0.7</v>
      </c>
      <c r="F105" s="135">
        <f t="shared" si="5"/>
        <v>0.30000000000000004</v>
      </c>
      <c r="G105" s="136">
        <v>0.51968503937007871</v>
      </c>
      <c r="H105" s="90">
        <v>32000</v>
      </c>
      <c r="I105" s="90">
        <f>40*C105</f>
        <v>30840</v>
      </c>
      <c r="J105" s="378">
        <f t="shared" si="6"/>
        <v>32000</v>
      </c>
      <c r="K105" s="280">
        <v>0</v>
      </c>
      <c r="L105" s="379">
        <f t="shared" si="7"/>
        <v>32000</v>
      </c>
      <c r="M105" s="150">
        <v>16800</v>
      </c>
      <c r="N105" s="380">
        <f t="shared" si="8"/>
        <v>16800</v>
      </c>
      <c r="O105" s="381">
        <f t="shared" si="9"/>
        <v>15200</v>
      </c>
    </row>
    <row r="106" spans="1:15" ht="15" customHeight="1" x14ac:dyDescent="0.25">
      <c r="A106" s="75">
        <v>3434</v>
      </c>
      <c r="B106" s="303" t="s">
        <v>512</v>
      </c>
      <c r="C106" s="138">
        <v>938</v>
      </c>
      <c r="D106" s="139">
        <v>2.553805430999625</v>
      </c>
      <c r="E106" s="140">
        <v>0.85</v>
      </c>
      <c r="F106" s="140">
        <f t="shared" si="5"/>
        <v>0.15000000000000002</v>
      </c>
      <c r="G106" s="141">
        <v>0.87936865839909806</v>
      </c>
      <c r="H106" s="91">
        <v>36600</v>
      </c>
      <c r="I106" s="91">
        <f>40*C106</f>
        <v>37520</v>
      </c>
      <c r="J106" s="382">
        <f t="shared" si="6"/>
        <v>37520</v>
      </c>
      <c r="K106" s="282">
        <v>28770.000000000004</v>
      </c>
      <c r="L106" s="383">
        <f t="shared" si="7"/>
        <v>8749.9999999999964</v>
      </c>
      <c r="M106" s="155">
        <v>3825</v>
      </c>
      <c r="N106" s="384">
        <f t="shared" si="8"/>
        <v>3825</v>
      </c>
      <c r="O106" s="385">
        <f t="shared" si="9"/>
        <v>4924.9999999999964</v>
      </c>
    </row>
    <row r="107" spans="1:15" x14ac:dyDescent="0.25">
      <c r="A107" s="75">
        <v>3444</v>
      </c>
      <c r="B107" s="302" t="s">
        <v>513</v>
      </c>
      <c r="C107" s="133">
        <v>3487</v>
      </c>
      <c r="D107" s="134">
        <v>14.105473529047039</v>
      </c>
      <c r="E107" s="135">
        <v>0.7</v>
      </c>
      <c r="F107" s="135">
        <f t="shared" si="5"/>
        <v>0.30000000000000004</v>
      </c>
      <c r="G107" s="136">
        <v>0.33283935981031415</v>
      </c>
      <c r="H107" s="90">
        <v>60000</v>
      </c>
      <c r="I107" s="90">
        <v>60000</v>
      </c>
      <c r="J107" s="378">
        <f t="shared" si="6"/>
        <v>60000</v>
      </c>
      <c r="K107" s="280">
        <v>59929.500000000007</v>
      </c>
      <c r="L107" s="379">
        <f t="shared" si="7"/>
        <v>70.499999999992724</v>
      </c>
      <c r="M107" s="150">
        <v>179200</v>
      </c>
      <c r="N107" s="380">
        <f t="shared" si="8"/>
        <v>70.499999999992724</v>
      </c>
      <c r="O107" s="381">
        <f t="shared" si="9"/>
        <v>0</v>
      </c>
    </row>
    <row r="108" spans="1:15" ht="15" customHeight="1" x14ac:dyDescent="0.25">
      <c r="A108" s="75">
        <v>3484</v>
      </c>
      <c r="B108" s="303" t="s">
        <v>514</v>
      </c>
      <c r="C108" s="138">
        <v>147</v>
      </c>
      <c r="D108" s="139">
        <v>0.79595848580944661</v>
      </c>
      <c r="E108" s="140">
        <v>0.8</v>
      </c>
      <c r="F108" s="140">
        <f t="shared" si="5"/>
        <v>0.19999999999999996</v>
      </c>
      <c r="G108" s="141">
        <v>0.50331125827814571</v>
      </c>
      <c r="H108" s="91">
        <v>30000</v>
      </c>
      <c r="I108" s="91">
        <v>30000</v>
      </c>
      <c r="J108" s="382">
        <f t="shared" si="6"/>
        <v>30000</v>
      </c>
      <c r="K108" s="282">
        <v>26461</v>
      </c>
      <c r="L108" s="383">
        <f t="shared" si="7"/>
        <v>3539</v>
      </c>
      <c r="M108" s="155">
        <v>0</v>
      </c>
      <c r="N108" s="384">
        <f t="shared" si="8"/>
        <v>0</v>
      </c>
      <c r="O108" s="385">
        <f t="shared" si="9"/>
        <v>3539</v>
      </c>
    </row>
    <row r="109" spans="1:15" x14ac:dyDescent="0.25">
      <c r="A109" s="75">
        <v>3633</v>
      </c>
      <c r="B109" s="302" t="s">
        <v>516</v>
      </c>
      <c r="C109" s="133">
        <v>690</v>
      </c>
      <c r="D109" s="134">
        <v>5.1493305447524316</v>
      </c>
      <c r="E109" s="135">
        <v>0.6</v>
      </c>
      <c r="F109" s="135">
        <f t="shared" si="5"/>
        <v>0.4</v>
      </c>
      <c r="G109" s="136">
        <v>0.23724137931034484</v>
      </c>
      <c r="H109" s="90">
        <v>30000</v>
      </c>
      <c r="I109" s="90">
        <v>30000</v>
      </c>
      <c r="J109" s="378">
        <f t="shared" si="6"/>
        <v>30000</v>
      </c>
      <c r="K109" s="280">
        <v>28443</v>
      </c>
      <c r="L109" s="379">
        <f t="shared" si="7"/>
        <v>1557</v>
      </c>
      <c r="M109" s="150">
        <v>28800</v>
      </c>
      <c r="N109" s="380">
        <f t="shared" si="8"/>
        <v>1557</v>
      </c>
      <c r="O109" s="381">
        <f t="shared" si="9"/>
        <v>0</v>
      </c>
    </row>
    <row r="110" spans="1:15" ht="15" customHeight="1" x14ac:dyDescent="0.25">
      <c r="A110" s="75">
        <v>3640</v>
      </c>
      <c r="B110" s="303" t="s">
        <v>517</v>
      </c>
      <c r="C110" s="138">
        <v>590</v>
      </c>
      <c r="D110" s="139">
        <v>2.3676997928742241</v>
      </c>
      <c r="E110" s="140">
        <v>0.7</v>
      </c>
      <c r="F110" s="140">
        <f t="shared" si="5"/>
        <v>0.30000000000000004</v>
      </c>
      <c r="G110" s="141">
        <v>0.35008375209380233</v>
      </c>
      <c r="H110" s="91">
        <v>30000</v>
      </c>
      <c r="I110" s="91">
        <v>30000</v>
      </c>
      <c r="J110" s="382">
        <f t="shared" si="6"/>
        <v>30000</v>
      </c>
      <c r="K110" s="282">
        <v>19614.900000000001</v>
      </c>
      <c r="L110" s="383">
        <f t="shared" si="7"/>
        <v>10385.099999999999</v>
      </c>
      <c r="M110" s="155">
        <v>6300</v>
      </c>
      <c r="N110" s="384">
        <f t="shared" si="8"/>
        <v>6300</v>
      </c>
      <c r="O110" s="385">
        <f t="shared" si="9"/>
        <v>4085.0999999999985</v>
      </c>
    </row>
    <row r="111" spans="1:15" x14ac:dyDescent="0.25">
      <c r="A111" s="75">
        <v>3668</v>
      </c>
      <c r="B111" s="302" t="s">
        <v>519</v>
      </c>
      <c r="C111" s="133">
        <v>979</v>
      </c>
      <c r="D111" s="134">
        <v>5.2443807813877621</v>
      </c>
      <c r="E111" s="135">
        <v>0.7</v>
      </c>
      <c r="F111" s="135">
        <f t="shared" si="5"/>
        <v>0.30000000000000004</v>
      </c>
      <c r="G111" s="136">
        <v>0.35553278688524592</v>
      </c>
      <c r="H111" s="90">
        <v>36600</v>
      </c>
      <c r="I111" s="90">
        <f>40*C111</f>
        <v>39160</v>
      </c>
      <c r="J111" s="378">
        <f t="shared" si="6"/>
        <v>39160</v>
      </c>
      <c r="K111" s="280">
        <v>36560</v>
      </c>
      <c r="L111" s="379">
        <f t="shared" si="7"/>
        <v>2600</v>
      </c>
      <c r="M111" s="150">
        <v>140</v>
      </c>
      <c r="N111" s="380">
        <f t="shared" si="8"/>
        <v>140</v>
      </c>
      <c r="O111" s="381">
        <f t="shared" si="9"/>
        <v>2460</v>
      </c>
    </row>
    <row r="112" spans="1:15" ht="15" customHeight="1" x14ac:dyDescent="0.25">
      <c r="A112" s="75">
        <v>3689</v>
      </c>
      <c r="B112" s="303" t="s">
        <v>521</v>
      </c>
      <c r="C112" s="138">
        <v>740</v>
      </c>
      <c r="D112" s="139">
        <v>4.1564161767483938</v>
      </c>
      <c r="E112" s="140">
        <v>0</v>
      </c>
      <c r="F112" s="140">
        <f t="shared" si="5"/>
        <v>1</v>
      </c>
      <c r="G112" s="141">
        <v>0.40869565217391307</v>
      </c>
      <c r="H112" s="91">
        <v>30000</v>
      </c>
      <c r="I112" s="91">
        <v>30000</v>
      </c>
      <c r="J112" s="382">
        <f t="shared" si="6"/>
        <v>30000</v>
      </c>
      <c r="K112" s="282">
        <v>3336</v>
      </c>
      <c r="L112" s="383">
        <f t="shared" si="7"/>
        <v>26664</v>
      </c>
      <c r="M112" s="155">
        <v>0</v>
      </c>
      <c r="N112" s="384">
        <f t="shared" si="8"/>
        <v>0</v>
      </c>
      <c r="O112" s="385">
        <f t="shared" si="9"/>
        <v>26664</v>
      </c>
    </row>
    <row r="113" spans="1:15" x14ac:dyDescent="0.25">
      <c r="A113" s="75">
        <v>3696</v>
      </c>
      <c r="B113" s="302" t="s">
        <v>522</v>
      </c>
      <c r="C113" s="133">
        <v>363</v>
      </c>
      <c r="D113" s="134">
        <v>5.6081871127289951</v>
      </c>
      <c r="E113" s="135">
        <v>0.6</v>
      </c>
      <c r="F113" s="135">
        <f t="shared" si="5"/>
        <v>0.4</v>
      </c>
      <c r="G113" s="136">
        <v>0.32047477744807124</v>
      </c>
      <c r="H113" s="90">
        <v>30000</v>
      </c>
      <c r="I113" s="90">
        <v>30000</v>
      </c>
      <c r="J113" s="378">
        <f t="shared" si="6"/>
        <v>30000</v>
      </c>
      <c r="K113" s="280">
        <v>0</v>
      </c>
      <c r="L113" s="379">
        <f t="shared" si="7"/>
        <v>30000</v>
      </c>
      <c r="M113" s="150">
        <v>300</v>
      </c>
      <c r="N113" s="380">
        <f t="shared" si="8"/>
        <v>300</v>
      </c>
      <c r="O113" s="381">
        <f t="shared" si="9"/>
        <v>29700</v>
      </c>
    </row>
    <row r="114" spans="1:15" ht="15" customHeight="1" x14ac:dyDescent="0.25">
      <c r="A114" s="75">
        <v>3787</v>
      </c>
      <c r="B114" s="303" t="s">
        <v>523</v>
      </c>
      <c r="C114" s="138">
        <v>2013</v>
      </c>
      <c r="D114" s="139">
        <v>8.5927596059525726</v>
      </c>
      <c r="E114" s="140">
        <v>0.5</v>
      </c>
      <c r="F114" s="140">
        <f t="shared" si="5"/>
        <v>0.5</v>
      </c>
      <c r="G114" s="141">
        <v>0.22844175491679275</v>
      </c>
      <c r="H114" s="91">
        <v>60000</v>
      </c>
      <c r="I114" s="91">
        <v>60000</v>
      </c>
      <c r="J114" s="382">
        <f t="shared" si="6"/>
        <v>60000</v>
      </c>
      <c r="K114" s="282">
        <v>59832</v>
      </c>
      <c r="L114" s="383">
        <f t="shared" si="7"/>
        <v>168</v>
      </c>
      <c r="M114" s="155">
        <v>50500</v>
      </c>
      <c r="N114" s="384">
        <f t="shared" si="8"/>
        <v>168</v>
      </c>
      <c r="O114" s="385">
        <f t="shared" si="9"/>
        <v>0</v>
      </c>
    </row>
    <row r="115" spans="1:15" x14ac:dyDescent="0.25">
      <c r="A115" s="75">
        <v>3899</v>
      </c>
      <c r="B115" s="302" t="s">
        <v>525</v>
      </c>
      <c r="C115" s="133">
        <v>954</v>
      </c>
      <c r="D115" s="134">
        <v>3.4945566686397429</v>
      </c>
      <c r="E115" s="135">
        <v>0.7</v>
      </c>
      <c r="F115" s="135">
        <f t="shared" si="5"/>
        <v>0.30000000000000004</v>
      </c>
      <c r="G115" s="136">
        <v>0.39702760084925692</v>
      </c>
      <c r="H115" s="90">
        <v>37800</v>
      </c>
      <c r="I115" s="90">
        <f>40*C115</f>
        <v>38160</v>
      </c>
      <c r="J115" s="378">
        <f t="shared" si="6"/>
        <v>38160</v>
      </c>
      <c r="K115" s="280">
        <v>37700</v>
      </c>
      <c r="L115" s="379">
        <f t="shared" si="7"/>
        <v>460</v>
      </c>
      <c r="M115" s="150">
        <v>0</v>
      </c>
      <c r="N115" s="380">
        <f t="shared" si="8"/>
        <v>0</v>
      </c>
      <c r="O115" s="381">
        <f t="shared" si="9"/>
        <v>460</v>
      </c>
    </row>
    <row r="116" spans="1:15" ht="15" customHeight="1" x14ac:dyDescent="0.25">
      <c r="A116" s="75">
        <v>3906</v>
      </c>
      <c r="B116" s="303" t="s">
        <v>526</v>
      </c>
      <c r="C116" s="138">
        <v>1137</v>
      </c>
      <c r="D116" s="139">
        <v>6.9901263168574168</v>
      </c>
      <c r="E116" s="140">
        <v>0.7</v>
      </c>
      <c r="F116" s="140">
        <f t="shared" si="5"/>
        <v>0.30000000000000004</v>
      </c>
      <c r="G116" s="141">
        <v>0.41216795201371037</v>
      </c>
      <c r="H116" s="91">
        <v>47120</v>
      </c>
      <c r="I116" s="91">
        <f>40*C116</f>
        <v>45480</v>
      </c>
      <c r="J116" s="382">
        <f t="shared" si="6"/>
        <v>47120</v>
      </c>
      <c r="K116" s="282">
        <v>47100.000000000007</v>
      </c>
      <c r="L116" s="383">
        <f t="shared" si="7"/>
        <v>19.999999999992724</v>
      </c>
      <c r="M116" s="155">
        <v>7000</v>
      </c>
      <c r="N116" s="384">
        <f t="shared" si="8"/>
        <v>19.999999999992724</v>
      </c>
      <c r="O116" s="385">
        <f t="shared" si="9"/>
        <v>0</v>
      </c>
    </row>
    <row r="117" spans="1:15" x14ac:dyDescent="0.25">
      <c r="A117" s="75">
        <v>3920</v>
      </c>
      <c r="B117" s="302" t="s">
        <v>527</v>
      </c>
      <c r="C117" s="133">
        <v>305</v>
      </c>
      <c r="D117" s="134">
        <v>3.4883455706916826</v>
      </c>
      <c r="E117" s="135">
        <v>0.7</v>
      </c>
      <c r="F117" s="135">
        <f t="shared" si="5"/>
        <v>0.30000000000000004</v>
      </c>
      <c r="G117" s="136">
        <v>0.40853658536585363</v>
      </c>
      <c r="H117" s="90">
        <v>30000</v>
      </c>
      <c r="I117" s="90">
        <v>30000</v>
      </c>
      <c r="J117" s="378">
        <f t="shared" si="6"/>
        <v>30000</v>
      </c>
      <c r="K117" s="280">
        <v>1911.0000000000002</v>
      </c>
      <c r="L117" s="379">
        <f t="shared" si="7"/>
        <v>28089</v>
      </c>
      <c r="M117" s="150">
        <v>45500</v>
      </c>
      <c r="N117" s="380">
        <f t="shared" si="8"/>
        <v>28089</v>
      </c>
      <c r="O117" s="381">
        <f t="shared" si="9"/>
        <v>0</v>
      </c>
    </row>
    <row r="118" spans="1:15" ht="15" customHeight="1" x14ac:dyDescent="0.25">
      <c r="A118" s="75">
        <v>3934</v>
      </c>
      <c r="B118" s="303" t="s">
        <v>528</v>
      </c>
      <c r="C118" s="138">
        <v>922</v>
      </c>
      <c r="D118" s="139">
        <v>11.970683572616393</v>
      </c>
      <c r="E118" s="140">
        <v>0.6</v>
      </c>
      <c r="F118" s="140">
        <f t="shared" si="5"/>
        <v>0.4</v>
      </c>
      <c r="G118" s="141">
        <v>0.15837563451776648</v>
      </c>
      <c r="H118" s="91">
        <v>35760</v>
      </c>
      <c r="I118" s="91">
        <f>40*C118</f>
        <v>36880</v>
      </c>
      <c r="J118" s="382">
        <f t="shared" si="6"/>
        <v>36880</v>
      </c>
      <c r="K118" s="282">
        <v>33800</v>
      </c>
      <c r="L118" s="383">
        <f t="shared" si="7"/>
        <v>3080</v>
      </c>
      <c r="M118" s="155">
        <v>1920</v>
      </c>
      <c r="N118" s="384">
        <f t="shared" si="8"/>
        <v>1920</v>
      </c>
      <c r="O118" s="385">
        <f t="shared" si="9"/>
        <v>1160</v>
      </c>
    </row>
    <row r="119" spans="1:15" x14ac:dyDescent="0.25">
      <c r="A119" s="75">
        <v>3941</v>
      </c>
      <c r="B119" s="302" t="s">
        <v>529</v>
      </c>
      <c r="C119" s="133">
        <v>1182</v>
      </c>
      <c r="D119" s="134">
        <v>9.0966458477253731</v>
      </c>
      <c r="E119" s="135">
        <v>0.6</v>
      </c>
      <c r="F119" s="135">
        <f t="shared" si="5"/>
        <v>0.4</v>
      </c>
      <c r="G119" s="136">
        <v>0.17592592592592593</v>
      </c>
      <c r="H119" s="90">
        <v>46760</v>
      </c>
      <c r="I119" s="90">
        <f>40*C119</f>
        <v>47280</v>
      </c>
      <c r="J119" s="378">
        <f t="shared" si="6"/>
        <v>47280</v>
      </c>
      <c r="K119" s="280">
        <v>22418</v>
      </c>
      <c r="L119" s="379">
        <f t="shared" si="7"/>
        <v>24862</v>
      </c>
      <c r="M119" s="150">
        <v>78600</v>
      </c>
      <c r="N119" s="380">
        <f t="shared" si="8"/>
        <v>24862</v>
      </c>
      <c r="O119" s="381">
        <f t="shared" si="9"/>
        <v>0</v>
      </c>
    </row>
    <row r="120" spans="1:15" ht="15" customHeight="1" x14ac:dyDescent="0.25">
      <c r="A120" s="75">
        <v>3948</v>
      </c>
      <c r="B120" s="303" t="s">
        <v>530</v>
      </c>
      <c r="C120" s="138">
        <v>633</v>
      </c>
      <c r="D120" s="139">
        <v>5.2768908551078839</v>
      </c>
      <c r="E120" s="140">
        <v>0.8</v>
      </c>
      <c r="F120" s="140">
        <f t="shared" si="5"/>
        <v>0.19999999999999996</v>
      </c>
      <c r="G120" s="141">
        <v>0.4419642857142857</v>
      </c>
      <c r="H120" s="91">
        <v>30000</v>
      </c>
      <c r="I120" s="91">
        <v>30000</v>
      </c>
      <c r="J120" s="382">
        <f t="shared" si="6"/>
        <v>30000</v>
      </c>
      <c r="K120" s="282">
        <v>27231.4</v>
      </c>
      <c r="L120" s="383">
        <f t="shared" si="7"/>
        <v>2768.5999999999985</v>
      </c>
      <c r="M120" s="155">
        <v>9600</v>
      </c>
      <c r="N120" s="384">
        <f t="shared" si="8"/>
        <v>2768.5999999999985</v>
      </c>
      <c r="O120" s="385">
        <f t="shared" si="9"/>
        <v>0</v>
      </c>
    </row>
    <row r="121" spans="1:15" x14ac:dyDescent="0.25">
      <c r="A121" s="75">
        <v>3955</v>
      </c>
      <c r="B121" s="302" t="s">
        <v>531</v>
      </c>
      <c r="C121" s="133">
        <v>2406</v>
      </c>
      <c r="D121" s="134">
        <v>15.782844827237746</v>
      </c>
      <c r="E121" s="135">
        <v>0.7</v>
      </c>
      <c r="F121" s="135">
        <f t="shared" si="5"/>
        <v>0.30000000000000004</v>
      </c>
      <c r="G121" s="136">
        <v>0.33721431651573952</v>
      </c>
      <c r="H121" s="90">
        <v>60000</v>
      </c>
      <c r="I121" s="90">
        <v>60000</v>
      </c>
      <c r="J121" s="378">
        <f t="shared" si="6"/>
        <v>60000</v>
      </c>
      <c r="K121" s="280">
        <v>0</v>
      </c>
      <c r="L121" s="379">
        <f t="shared" si="7"/>
        <v>60000</v>
      </c>
      <c r="M121" s="150">
        <v>42700</v>
      </c>
      <c r="N121" s="380">
        <f t="shared" si="8"/>
        <v>42700</v>
      </c>
      <c r="O121" s="381">
        <f t="shared" si="9"/>
        <v>17300</v>
      </c>
    </row>
    <row r="122" spans="1:15" ht="15" customHeight="1" x14ac:dyDescent="0.25">
      <c r="A122" s="75">
        <v>3969</v>
      </c>
      <c r="B122" s="303" t="s">
        <v>532</v>
      </c>
      <c r="C122" s="138">
        <v>336</v>
      </c>
      <c r="D122" s="139">
        <v>4.7092658021253548</v>
      </c>
      <c r="E122" s="140">
        <v>0.8</v>
      </c>
      <c r="F122" s="140">
        <f t="shared" si="5"/>
        <v>0.19999999999999996</v>
      </c>
      <c r="G122" s="141">
        <v>0.41723356009070295</v>
      </c>
      <c r="H122" s="91">
        <v>30000</v>
      </c>
      <c r="I122" s="91">
        <v>30000</v>
      </c>
      <c r="J122" s="382">
        <f t="shared" si="6"/>
        <v>30000</v>
      </c>
      <c r="K122" s="282">
        <v>20689.999999999996</v>
      </c>
      <c r="L122" s="383">
        <f t="shared" si="7"/>
        <v>9310.0000000000036</v>
      </c>
      <c r="M122" s="155">
        <v>49600</v>
      </c>
      <c r="N122" s="384">
        <f t="shared" si="8"/>
        <v>9310.0000000000036</v>
      </c>
      <c r="O122" s="385">
        <f t="shared" si="9"/>
        <v>0</v>
      </c>
    </row>
    <row r="123" spans="1:15" x14ac:dyDescent="0.25">
      <c r="A123" s="75">
        <v>616</v>
      </c>
      <c r="B123" s="302" t="s">
        <v>535</v>
      </c>
      <c r="C123" s="133">
        <v>134</v>
      </c>
      <c r="D123" s="134">
        <v>0.50155518357370188</v>
      </c>
      <c r="E123" s="135">
        <v>0.7</v>
      </c>
      <c r="F123" s="135">
        <f t="shared" si="5"/>
        <v>0.30000000000000004</v>
      </c>
      <c r="G123" s="136">
        <v>0.40397350993377484</v>
      </c>
      <c r="H123" s="90">
        <v>30000</v>
      </c>
      <c r="I123" s="90">
        <v>30000</v>
      </c>
      <c r="J123" s="378">
        <f t="shared" si="6"/>
        <v>30000</v>
      </c>
      <c r="K123" s="280">
        <v>12638</v>
      </c>
      <c r="L123" s="379">
        <f t="shared" si="7"/>
        <v>17362</v>
      </c>
      <c r="M123" s="150">
        <v>350</v>
      </c>
      <c r="N123" s="380">
        <f t="shared" si="8"/>
        <v>350</v>
      </c>
      <c r="O123" s="381">
        <f t="shared" si="9"/>
        <v>17012</v>
      </c>
    </row>
    <row r="124" spans="1:15" ht="15" customHeight="1" x14ac:dyDescent="0.25">
      <c r="A124" s="75">
        <v>1945</v>
      </c>
      <c r="B124" s="303" t="s">
        <v>536</v>
      </c>
      <c r="C124" s="138">
        <v>838</v>
      </c>
      <c r="D124" s="139">
        <v>13.406176952983342</v>
      </c>
      <c r="E124" s="140">
        <v>0.6</v>
      </c>
      <c r="F124" s="140">
        <f t="shared" si="5"/>
        <v>0.4</v>
      </c>
      <c r="G124" s="141">
        <v>0.17061611374407584</v>
      </c>
      <c r="H124" s="91">
        <v>32920</v>
      </c>
      <c r="I124" s="91">
        <f>40*C124</f>
        <v>33520</v>
      </c>
      <c r="J124" s="382">
        <f t="shared" si="6"/>
        <v>33520</v>
      </c>
      <c r="K124" s="282">
        <v>0</v>
      </c>
      <c r="L124" s="383">
        <f t="shared" si="7"/>
        <v>33520</v>
      </c>
      <c r="M124" s="155">
        <v>18000</v>
      </c>
      <c r="N124" s="384">
        <f t="shared" si="8"/>
        <v>18000</v>
      </c>
      <c r="O124" s="385">
        <f t="shared" si="9"/>
        <v>15520</v>
      </c>
    </row>
    <row r="125" spans="1:15" x14ac:dyDescent="0.25">
      <c r="A125" s="75">
        <v>1526</v>
      </c>
      <c r="B125" s="302" t="s">
        <v>537</v>
      </c>
      <c r="C125" s="133">
        <v>1278</v>
      </c>
      <c r="D125" s="134">
        <v>2.6845130325938529</v>
      </c>
      <c r="E125" s="135">
        <v>0.7</v>
      </c>
      <c r="F125" s="135">
        <f t="shared" si="5"/>
        <v>0.30000000000000004</v>
      </c>
      <c r="G125" s="136">
        <v>0.36419753086419754</v>
      </c>
      <c r="H125" s="90">
        <v>52640</v>
      </c>
      <c r="I125" s="90">
        <f>40*C125</f>
        <v>51120</v>
      </c>
      <c r="J125" s="378">
        <f t="shared" si="6"/>
        <v>52640</v>
      </c>
      <c r="K125" s="280">
        <v>45566.400000000009</v>
      </c>
      <c r="L125" s="379">
        <f t="shared" si="7"/>
        <v>7073.5999999999913</v>
      </c>
      <c r="M125" s="150">
        <v>7700</v>
      </c>
      <c r="N125" s="380">
        <f t="shared" si="8"/>
        <v>7073.5999999999913</v>
      </c>
      <c r="O125" s="381">
        <f t="shared" si="9"/>
        <v>0</v>
      </c>
    </row>
    <row r="126" spans="1:15" ht="15" customHeight="1" x14ac:dyDescent="0.25">
      <c r="A126" s="75">
        <v>3654</v>
      </c>
      <c r="B126" s="303" t="s">
        <v>538</v>
      </c>
      <c r="C126" s="138">
        <v>341</v>
      </c>
      <c r="D126" s="139">
        <v>0.81508751290820747</v>
      </c>
      <c r="E126" s="140">
        <v>0.8</v>
      </c>
      <c r="F126" s="140">
        <f t="shared" si="5"/>
        <v>0.19999999999999996</v>
      </c>
      <c r="G126" s="141">
        <v>0.46470588235294119</v>
      </c>
      <c r="H126" s="91">
        <v>30000</v>
      </c>
      <c r="I126" s="91">
        <v>30000</v>
      </c>
      <c r="J126" s="382">
        <f t="shared" si="6"/>
        <v>30000</v>
      </c>
      <c r="K126" s="282">
        <v>13762.599999999997</v>
      </c>
      <c r="L126" s="383">
        <f t="shared" si="7"/>
        <v>16237.400000000003</v>
      </c>
      <c r="M126" s="155">
        <v>0</v>
      </c>
      <c r="N126" s="384">
        <f t="shared" si="8"/>
        <v>0</v>
      </c>
      <c r="O126" s="385">
        <f t="shared" si="9"/>
        <v>16237.400000000003</v>
      </c>
    </row>
    <row r="127" spans="1:15" x14ac:dyDescent="0.25">
      <c r="A127" s="75">
        <v>3990</v>
      </c>
      <c r="B127" s="302" t="s">
        <v>539</v>
      </c>
      <c r="C127" s="133">
        <v>669</v>
      </c>
      <c r="D127" s="134">
        <v>4.5301569705484681</v>
      </c>
      <c r="E127" s="135">
        <v>0.8</v>
      </c>
      <c r="F127" s="135">
        <f t="shared" si="5"/>
        <v>0.19999999999999996</v>
      </c>
      <c r="G127" s="136">
        <v>0.56156156156156156</v>
      </c>
      <c r="H127" s="90">
        <v>30000</v>
      </c>
      <c r="I127" s="90">
        <v>30000</v>
      </c>
      <c r="J127" s="378">
        <f t="shared" si="6"/>
        <v>30000</v>
      </c>
      <c r="K127" s="280">
        <v>21292</v>
      </c>
      <c r="L127" s="379">
        <f t="shared" si="7"/>
        <v>8708</v>
      </c>
      <c r="M127" s="150">
        <v>9600</v>
      </c>
      <c r="N127" s="380">
        <f t="shared" si="8"/>
        <v>8708</v>
      </c>
      <c r="O127" s="381">
        <f t="shared" si="9"/>
        <v>0</v>
      </c>
    </row>
    <row r="128" spans="1:15" ht="15" customHeight="1" x14ac:dyDescent="0.25">
      <c r="A128" s="75">
        <v>4011</v>
      </c>
      <c r="B128" s="303" t="s">
        <v>540</v>
      </c>
      <c r="C128" s="138">
        <v>91</v>
      </c>
      <c r="D128" s="139">
        <v>10.477376925361929</v>
      </c>
      <c r="E128" s="140">
        <v>0.5</v>
      </c>
      <c r="F128" s="140">
        <f t="shared" si="5"/>
        <v>0.5</v>
      </c>
      <c r="G128" s="141">
        <v>0.14606741573033707</v>
      </c>
      <c r="H128" s="91">
        <v>30000</v>
      </c>
      <c r="I128" s="91">
        <v>30000</v>
      </c>
      <c r="J128" s="382">
        <f t="shared" si="6"/>
        <v>30000</v>
      </c>
      <c r="K128" s="282">
        <v>4990</v>
      </c>
      <c r="L128" s="383">
        <f t="shared" si="7"/>
        <v>25010</v>
      </c>
      <c r="M128" s="155">
        <v>7000</v>
      </c>
      <c r="N128" s="384">
        <f t="shared" si="8"/>
        <v>7000</v>
      </c>
      <c r="O128" s="385">
        <f t="shared" si="9"/>
        <v>18010</v>
      </c>
    </row>
    <row r="129" spans="1:15" x14ac:dyDescent="0.25">
      <c r="A129" s="75">
        <v>4067</v>
      </c>
      <c r="B129" s="302" t="s">
        <v>542</v>
      </c>
      <c r="C129" s="133">
        <v>1105</v>
      </c>
      <c r="D129" s="134">
        <v>11.161999807441866</v>
      </c>
      <c r="E129" s="135">
        <v>0.7</v>
      </c>
      <c r="F129" s="135">
        <f t="shared" si="5"/>
        <v>0.30000000000000004</v>
      </c>
      <c r="G129" s="136">
        <v>0.40603700097370982</v>
      </c>
      <c r="H129" s="90">
        <v>44840</v>
      </c>
      <c r="I129" s="90">
        <f>40*C129</f>
        <v>44200</v>
      </c>
      <c r="J129" s="378">
        <f t="shared" si="6"/>
        <v>44840</v>
      </c>
      <c r="K129" s="280">
        <v>6607.5000000000009</v>
      </c>
      <c r="L129" s="379">
        <f t="shared" si="7"/>
        <v>38232.5</v>
      </c>
      <c r="M129" s="150">
        <v>86100</v>
      </c>
      <c r="N129" s="380">
        <f t="shared" si="8"/>
        <v>38232.5</v>
      </c>
      <c r="O129" s="381">
        <f t="shared" si="9"/>
        <v>0</v>
      </c>
    </row>
    <row r="130" spans="1:15" ht="15" customHeight="1" x14ac:dyDescent="0.25">
      <c r="A130" s="75">
        <v>4186</v>
      </c>
      <c r="B130" s="303" t="s">
        <v>546</v>
      </c>
      <c r="C130" s="138">
        <v>926</v>
      </c>
      <c r="D130" s="139">
        <v>3.2122997272005103</v>
      </c>
      <c r="E130" s="140">
        <v>0.7</v>
      </c>
      <c r="F130" s="140">
        <f t="shared" si="5"/>
        <v>0.30000000000000004</v>
      </c>
      <c r="G130" s="141">
        <v>0.38452237001209189</v>
      </c>
      <c r="H130" s="91">
        <v>37800</v>
      </c>
      <c r="I130" s="91">
        <f>40*C130</f>
        <v>37040</v>
      </c>
      <c r="J130" s="382">
        <f t="shared" si="6"/>
        <v>37800</v>
      </c>
      <c r="K130" s="282">
        <v>37700</v>
      </c>
      <c r="L130" s="383">
        <f t="shared" si="7"/>
        <v>100</v>
      </c>
      <c r="M130" s="155">
        <v>30800</v>
      </c>
      <c r="N130" s="384">
        <f t="shared" si="8"/>
        <v>100</v>
      </c>
      <c r="O130" s="385">
        <f t="shared" si="9"/>
        <v>0</v>
      </c>
    </row>
    <row r="131" spans="1:15" x14ac:dyDescent="0.25">
      <c r="A131" s="75">
        <v>4207</v>
      </c>
      <c r="B131" s="302" t="s">
        <v>547</v>
      </c>
      <c r="C131" s="133">
        <v>490</v>
      </c>
      <c r="D131" s="134">
        <v>3.1032887899673578</v>
      </c>
      <c r="E131" s="135">
        <v>0.7</v>
      </c>
      <c r="F131" s="135">
        <f t="shared" si="5"/>
        <v>0.30000000000000004</v>
      </c>
      <c r="G131" s="136">
        <v>0.47773279352226722</v>
      </c>
      <c r="H131" s="90">
        <v>30000</v>
      </c>
      <c r="I131" s="90">
        <v>30000</v>
      </c>
      <c r="J131" s="378">
        <f t="shared" si="6"/>
        <v>30000</v>
      </c>
      <c r="K131" s="280">
        <v>29990</v>
      </c>
      <c r="L131" s="379">
        <f t="shared" si="7"/>
        <v>10</v>
      </c>
      <c r="M131" s="150">
        <v>1610</v>
      </c>
      <c r="N131" s="380">
        <f t="shared" si="8"/>
        <v>10</v>
      </c>
      <c r="O131" s="381">
        <f t="shared" si="9"/>
        <v>0</v>
      </c>
    </row>
    <row r="132" spans="1:15" ht="15" customHeight="1" x14ac:dyDescent="0.25">
      <c r="A132" s="75">
        <v>4228</v>
      </c>
      <c r="B132" s="303" t="s">
        <v>549</v>
      </c>
      <c r="C132" s="138">
        <v>864</v>
      </c>
      <c r="D132" s="139">
        <v>9.3535446067603072</v>
      </c>
      <c r="E132" s="140">
        <v>0.7</v>
      </c>
      <c r="F132" s="140">
        <f t="shared" ref="F132:F195" si="10">1-E132</f>
        <v>0.30000000000000004</v>
      </c>
      <c r="G132" s="141">
        <v>0.30209617755856966</v>
      </c>
      <c r="H132" s="91">
        <v>34440</v>
      </c>
      <c r="I132" s="91">
        <f>40*C132</f>
        <v>34560</v>
      </c>
      <c r="J132" s="382">
        <f t="shared" ref="J132:J195" si="11">MAX(H132,I132)</f>
        <v>34560</v>
      </c>
      <c r="K132" s="282">
        <v>34339.800000000003</v>
      </c>
      <c r="L132" s="383">
        <f t="shared" ref="L132:L195" si="12">J132-K132</f>
        <v>220.19999999999709</v>
      </c>
      <c r="M132" s="155">
        <v>1540</v>
      </c>
      <c r="N132" s="384">
        <f t="shared" ref="N132:N195" si="13">MIN(L132,M132)</f>
        <v>220.19999999999709</v>
      </c>
      <c r="O132" s="385">
        <f t="shared" ref="O132:O195" si="14">L132-N132</f>
        <v>0</v>
      </c>
    </row>
    <row r="133" spans="1:15" x14ac:dyDescent="0.25">
      <c r="A133" s="75">
        <v>4235</v>
      </c>
      <c r="B133" s="302" t="s">
        <v>550</v>
      </c>
      <c r="C133" s="133">
        <v>162</v>
      </c>
      <c r="D133" s="134">
        <v>4.3872239942544917</v>
      </c>
      <c r="E133" s="135">
        <v>0.6</v>
      </c>
      <c r="F133" s="135">
        <f t="shared" si="10"/>
        <v>0.4</v>
      </c>
      <c r="G133" s="136">
        <v>0.18439716312056736</v>
      </c>
      <c r="H133" s="90">
        <v>30000</v>
      </c>
      <c r="I133" s="90">
        <v>30000</v>
      </c>
      <c r="J133" s="378">
        <f t="shared" si="11"/>
        <v>30000</v>
      </c>
      <c r="K133" s="280">
        <v>0</v>
      </c>
      <c r="L133" s="379">
        <f t="shared" si="12"/>
        <v>30000</v>
      </c>
      <c r="M133" s="150">
        <v>25800</v>
      </c>
      <c r="N133" s="380">
        <f t="shared" si="13"/>
        <v>25800</v>
      </c>
      <c r="O133" s="381">
        <f t="shared" si="14"/>
        <v>4200</v>
      </c>
    </row>
    <row r="134" spans="1:15" ht="15" customHeight="1" x14ac:dyDescent="0.25">
      <c r="A134" s="75">
        <v>4270</v>
      </c>
      <c r="B134" s="303" t="s">
        <v>553</v>
      </c>
      <c r="C134" s="138">
        <v>250</v>
      </c>
      <c r="D134" s="139">
        <v>3.0960673780647641</v>
      </c>
      <c r="E134" s="140">
        <v>0.6</v>
      </c>
      <c r="F134" s="140">
        <f t="shared" si="10"/>
        <v>0.4</v>
      </c>
      <c r="G134" s="141">
        <v>0.21875</v>
      </c>
      <c r="H134" s="91">
        <v>30000</v>
      </c>
      <c r="I134" s="91">
        <v>30000</v>
      </c>
      <c r="J134" s="382">
        <f t="shared" si="11"/>
        <v>30000</v>
      </c>
      <c r="K134" s="282">
        <v>29500</v>
      </c>
      <c r="L134" s="383">
        <f t="shared" si="12"/>
        <v>500</v>
      </c>
      <c r="M134" s="155">
        <v>0</v>
      </c>
      <c r="N134" s="384">
        <f t="shared" si="13"/>
        <v>0</v>
      </c>
      <c r="O134" s="385">
        <f t="shared" si="14"/>
        <v>500</v>
      </c>
    </row>
    <row r="135" spans="1:15" x14ac:dyDescent="0.25">
      <c r="A135" s="75">
        <v>4305</v>
      </c>
      <c r="B135" s="302" t="s">
        <v>554</v>
      </c>
      <c r="C135" s="133">
        <v>1065</v>
      </c>
      <c r="D135" s="134">
        <v>12.0678384393506</v>
      </c>
      <c r="E135" s="135">
        <v>0.6</v>
      </c>
      <c r="F135" s="135">
        <f t="shared" si="10"/>
        <v>0.4</v>
      </c>
      <c r="G135" s="136">
        <v>0.33685064935064934</v>
      </c>
      <c r="H135" s="90">
        <v>43800</v>
      </c>
      <c r="I135" s="90">
        <f>40*C135</f>
        <v>42600</v>
      </c>
      <c r="J135" s="378">
        <f t="shared" si="11"/>
        <v>43800</v>
      </c>
      <c r="K135" s="280">
        <v>39800</v>
      </c>
      <c r="L135" s="379">
        <f t="shared" si="12"/>
        <v>4000</v>
      </c>
      <c r="M135" s="150">
        <v>56400</v>
      </c>
      <c r="N135" s="380">
        <f t="shared" si="13"/>
        <v>4000</v>
      </c>
      <c r="O135" s="381">
        <f t="shared" si="14"/>
        <v>0</v>
      </c>
    </row>
    <row r="136" spans="1:15" ht="15" customHeight="1" x14ac:dyDescent="0.25">
      <c r="A136" s="75">
        <v>4330</v>
      </c>
      <c r="B136" s="303" t="s">
        <v>555</v>
      </c>
      <c r="C136" s="138">
        <v>149</v>
      </c>
      <c r="D136" s="139">
        <v>1.375973075461228</v>
      </c>
      <c r="E136" s="140">
        <v>0.8</v>
      </c>
      <c r="F136" s="140">
        <f t="shared" si="10"/>
        <v>0.19999999999999996</v>
      </c>
      <c r="G136" s="141">
        <v>0.5467625899280576</v>
      </c>
      <c r="H136" s="91">
        <v>30000</v>
      </c>
      <c r="I136" s="91">
        <v>30000</v>
      </c>
      <c r="J136" s="382">
        <f t="shared" si="11"/>
        <v>30000</v>
      </c>
      <c r="K136" s="282">
        <v>0</v>
      </c>
      <c r="L136" s="383">
        <f t="shared" si="12"/>
        <v>30000</v>
      </c>
      <c r="M136" s="155">
        <v>480</v>
      </c>
      <c r="N136" s="384">
        <f t="shared" si="13"/>
        <v>480</v>
      </c>
      <c r="O136" s="385">
        <f t="shared" si="14"/>
        <v>29520</v>
      </c>
    </row>
    <row r="137" spans="1:15" x14ac:dyDescent="0.25">
      <c r="A137" s="75">
        <v>4347</v>
      </c>
      <c r="B137" s="302" t="s">
        <v>556</v>
      </c>
      <c r="C137" s="133">
        <v>800</v>
      </c>
      <c r="D137" s="134">
        <v>1.3616164042307606</v>
      </c>
      <c r="E137" s="135">
        <v>0.7</v>
      </c>
      <c r="F137" s="135">
        <f t="shared" si="10"/>
        <v>0.30000000000000004</v>
      </c>
      <c r="G137" s="136">
        <v>0.41935483870967744</v>
      </c>
      <c r="H137" s="90">
        <v>31760</v>
      </c>
      <c r="I137" s="90">
        <f>40*C137</f>
        <v>32000</v>
      </c>
      <c r="J137" s="378">
        <f t="shared" si="11"/>
        <v>32000</v>
      </c>
      <c r="K137" s="280">
        <v>30000.1</v>
      </c>
      <c r="L137" s="379">
        <f t="shared" si="12"/>
        <v>1999.9000000000015</v>
      </c>
      <c r="M137" s="150">
        <v>25900</v>
      </c>
      <c r="N137" s="380">
        <f t="shared" si="13"/>
        <v>1999.9000000000015</v>
      </c>
      <c r="O137" s="381">
        <f t="shared" si="14"/>
        <v>0</v>
      </c>
    </row>
    <row r="138" spans="1:15" ht="15" customHeight="1" x14ac:dyDescent="0.25">
      <c r="A138" s="75">
        <v>4368</v>
      </c>
      <c r="B138" s="303" t="s">
        <v>557</v>
      </c>
      <c r="C138" s="138">
        <v>585</v>
      </c>
      <c r="D138" s="139">
        <v>1.5934756979442148</v>
      </c>
      <c r="E138" s="140">
        <v>0.6</v>
      </c>
      <c r="F138" s="140">
        <f t="shared" si="10"/>
        <v>0.4</v>
      </c>
      <c r="G138" s="141">
        <v>0.33044982698961939</v>
      </c>
      <c r="H138" s="91">
        <v>30000</v>
      </c>
      <c r="I138" s="91">
        <v>30000</v>
      </c>
      <c r="J138" s="382">
        <f t="shared" si="11"/>
        <v>30000</v>
      </c>
      <c r="K138" s="282">
        <v>22699</v>
      </c>
      <c r="L138" s="383">
        <f t="shared" si="12"/>
        <v>7301</v>
      </c>
      <c r="M138" s="155">
        <v>600</v>
      </c>
      <c r="N138" s="384">
        <f t="shared" si="13"/>
        <v>600</v>
      </c>
      <c r="O138" s="385">
        <f t="shared" si="14"/>
        <v>6701</v>
      </c>
    </row>
    <row r="139" spans="1:15" x14ac:dyDescent="0.25">
      <c r="A139" s="75">
        <v>4389</v>
      </c>
      <c r="B139" s="302" t="s">
        <v>558</v>
      </c>
      <c r="C139" s="133">
        <v>1508</v>
      </c>
      <c r="D139" s="134">
        <v>10.198491488237899</v>
      </c>
      <c r="E139" s="135">
        <v>0.6</v>
      </c>
      <c r="F139" s="135">
        <f t="shared" si="10"/>
        <v>0.4</v>
      </c>
      <c r="G139" s="136">
        <v>0.33071381794368043</v>
      </c>
      <c r="H139" s="90">
        <v>60000</v>
      </c>
      <c r="I139" s="90">
        <v>60000</v>
      </c>
      <c r="J139" s="378">
        <f t="shared" si="11"/>
        <v>60000</v>
      </c>
      <c r="K139" s="280">
        <v>53554.400000000001</v>
      </c>
      <c r="L139" s="379">
        <f t="shared" si="12"/>
        <v>6445.5999999999985</v>
      </c>
      <c r="M139" s="150">
        <v>15600</v>
      </c>
      <c r="N139" s="380">
        <f t="shared" si="13"/>
        <v>6445.5999999999985</v>
      </c>
      <c r="O139" s="381">
        <f t="shared" si="14"/>
        <v>0</v>
      </c>
    </row>
    <row r="140" spans="1:15" ht="15" customHeight="1" x14ac:dyDescent="0.25">
      <c r="A140" s="75">
        <v>4508</v>
      </c>
      <c r="B140" s="303" t="s">
        <v>560</v>
      </c>
      <c r="C140" s="138">
        <v>406</v>
      </c>
      <c r="D140" s="139">
        <v>6.6680026431502615</v>
      </c>
      <c r="E140" s="140">
        <v>0.6</v>
      </c>
      <c r="F140" s="140">
        <f t="shared" si="10"/>
        <v>0.4</v>
      </c>
      <c r="G140" s="141">
        <v>0.35465116279069769</v>
      </c>
      <c r="H140" s="91">
        <v>30000</v>
      </c>
      <c r="I140" s="91">
        <v>30000</v>
      </c>
      <c r="J140" s="382">
        <f t="shared" si="11"/>
        <v>30000</v>
      </c>
      <c r="K140" s="282">
        <v>29655.9</v>
      </c>
      <c r="L140" s="383">
        <f t="shared" si="12"/>
        <v>344.09999999999854</v>
      </c>
      <c r="M140" s="155">
        <v>3600</v>
      </c>
      <c r="N140" s="384">
        <f t="shared" si="13"/>
        <v>344.09999999999854</v>
      </c>
      <c r="O140" s="385">
        <f t="shared" si="14"/>
        <v>0</v>
      </c>
    </row>
    <row r="141" spans="1:15" x14ac:dyDescent="0.25">
      <c r="A141" s="75">
        <v>4529</v>
      </c>
      <c r="B141" s="302" t="s">
        <v>562</v>
      </c>
      <c r="C141" s="133">
        <v>326</v>
      </c>
      <c r="D141" s="134">
        <v>5.0183804418172597</v>
      </c>
      <c r="E141" s="135">
        <v>0.6</v>
      </c>
      <c r="F141" s="135">
        <f t="shared" si="10"/>
        <v>0.4</v>
      </c>
      <c r="G141" s="136">
        <v>0.34029850746268658</v>
      </c>
      <c r="H141" s="90">
        <v>30000</v>
      </c>
      <c r="I141" s="90">
        <v>30000</v>
      </c>
      <c r="J141" s="378">
        <f t="shared" si="11"/>
        <v>30000</v>
      </c>
      <c r="K141" s="280">
        <v>29473.600000000002</v>
      </c>
      <c r="L141" s="379">
        <f t="shared" si="12"/>
        <v>526.39999999999782</v>
      </c>
      <c r="M141" s="150">
        <v>2160</v>
      </c>
      <c r="N141" s="380">
        <f t="shared" si="13"/>
        <v>526.39999999999782</v>
      </c>
      <c r="O141" s="381">
        <f t="shared" si="14"/>
        <v>0</v>
      </c>
    </row>
    <row r="142" spans="1:15" ht="15" customHeight="1" x14ac:dyDescent="0.25">
      <c r="A142" s="75">
        <v>4543</v>
      </c>
      <c r="B142" s="303" t="s">
        <v>564</v>
      </c>
      <c r="C142" s="138">
        <v>1102</v>
      </c>
      <c r="D142" s="139">
        <v>12.565263158736101</v>
      </c>
      <c r="E142" s="140">
        <v>0.7</v>
      </c>
      <c r="F142" s="140">
        <f t="shared" si="10"/>
        <v>0.30000000000000004</v>
      </c>
      <c r="G142" s="141">
        <v>0.50793650793650791</v>
      </c>
      <c r="H142" s="91">
        <v>43520</v>
      </c>
      <c r="I142" s="91">
        <f>40*C142</f>
        <v>44080</v>
      </c>
      <c r="J142" s="382">
        <f t="shared" si="11"/>
        <v>44080</v>
      </c>
      <c r="K142" s="282">
        <v>43519.999999999993</v>
      </c>
      <c r="L142" s="383">
        <f t="shared" si="12"/>
        <v>560.00000000000728</v>
      </c>
      <c r="M142" s="155">
        <v>12600</v>
      </c>
      <c r="N142" s="384">
        <f t="shared" si="13"/>
        <v>560.00000000000728</v>
      </c>
      <c r="O142" s="385">
        <f t="shared" si="14"/>
        <v>0</v>
      </c>
    </row>
    <row r="143" spans="1:15" x14ac:dyDescent="0.25">
      <c r="A143" s="75">
        <v>4557</v>
      </c>
      <c r="B143" s="302" t="s">
        <v>565</v>
      </c>
      <c r="C143" s="133">
        <v>316</v>
      </c>
      <c r="D143" s="134">
        <v>3.5647969572481535</v>
      </c>
      <c r="E143" s="135">
        <v>0.7</v>
      </c>
      <c r="F143" s="135">
        <f t="shared" si="10"/>
        <v>0.30000000000000004</v>
      </c>
      <c r="G143" s="136">
        <v>0.33746898263027297</v>
      </c>
      <c r="H143" s="90">
        <v>30000</v>
      </c>
      <c r="I143" s="90">
        <v>30000</v>
      </c>
      <c r="J143" s="378">
        <f t="shared" si="11"/>
        <v>30000</v>
      </c>
      <c r="K143" s="280">
        <v>20290</v>
      </c>
      <c r="L143" s="379">
        <f t="shared" si="12"/>
        <v>9710</v>
      </c>
      <c r="M143" s="150">
        <v>10500</v>
      </c>
      <c r="N143" s="380">
        <f t="shared" si="13"/>
        <v>9710</v>
      </c>
      <c r="O143" s="381">
        <f t="shared" si="14"/>
        <v>0</v>
      </c>
    </row>
    <row r="144" spans="1:15" ht="15" customHeight="1" x14ac:dyDescent="0.25">
      <c r="A144" s="75">
        <v>4571</v>
      </c>
      <c r="B144" s="303" t="s">
        <v>566</v>
      </c>
      <c r="C144" s="138">
        <v>422</v>
      </c>
      <c r="D144" s="139">
        <v>1.0102993119923931</v>
      </c>
      <c r="E144" s="140">
        <v>0.7</v>
      </c>
      <c r="F144" s="140">
        <f t="shared" si="10"/>
        <v>0.30000000000000004</v>
      </c>
      <c r="G144" s="141">
        <v>0.41032608695652173</v>
      </c>
      <c r="H144" s="91">
        <v>30000</v>
      </c>
      <c r="I144" s="91">
        <v>30000</v>
      </c>
      <c r="J144" s="382">
        <f t="shared" si="11"/>
        <v>30000</v>
      </c>
      <c r="K144" s="282">
        <v>29797.200000000004</v>
      </c>
      <c r="L144" s="383">
        <f t="shared" si="12"/>
        <v>202.79999999999563</v>
      </c>
      <c r="M144" s="155">
        <v>280</v>
      </c>
      <c r="N144" s="384">
        <f t="shared" si="13"/>
        <v>202.79999999999563</v>
      </c>
      <c r="O144" s="385">
        <f t="shared" si="14"/>
        <v>0</v>
      </c>
    </row>
    <row r="145" spans="1:15" x14ac:dyDescent="0.25">
      <c r="A145" s="75">
        <v>4606</v>
      </c>
      <c r="B145" s="302" t="s">
        <v>567</v>
      </c>
      <c r="C145" s="133">
        <v>408</v>
      </c>
      <c r="D145" s="134">
        <v>4.504912222536162</v>
      </c>
      <c r="E145" s="135">
        <v>0.7</v>
      </c>
      <c r="F145" s="135">
        <f t="shared" si="10"/>
        <v>0.30000000000000004</v>
      </c>
      <c r="G145" s="136">
        <v>0.34188034188034189</v>
      </c>
      <c r="H145" s="90">
        <v>30000</v>
      </c>
      <c r="I145" s="90">
        <v>30000</v>
      </c>
      <c r="J145" s="378">
        <f t="shared" si="11"/>
        <v>30000</v>
      </c>
      <c r="K145" s="280">
        <v>28719.9</v>
      </c>
      <c r="L145" s="379">
        <f t="shared" si="12"/>
        <v>1280.0999999999985</v>
      </c>
      <c r="M145" s="150">
        <v>0</v>
      </c>
      <c r="N145" s="380">
        <f t="shared" si="13"/>
        <v>0</v>
      </c>
      <c r="O145" s="381">
        <f t="shared" si="14"/>
        <v>1280.0999999999985</v>
      </c>
    </row>
    <row r="146" spans="1:15" ht="15" customHeight="1" x14ac:dyDescent="0.25">
      <c r="A146" s="75">
        <v>4634</v>
      </c>
      <c r="B146" s="303" t="s">
        <v>568</v>
      </c>
      <c r="C146" s="138">
        <v>537</v>
      </c>
      <c r="D146" s="139">
        <v>8.9309322661083268</v>
      </c>
      <c r="E146" s="140">
        <v>0.7</v>
      </c>
      <c r="F146" s="140">
        <f t="shared" si="10"/>
        <v>0.30000000000000004</v>
      </c>
      <c r="G146" s="141">
        <v>0.2857142857142857</v>
      </c>
      <c r="H146" s="91">
        <v>30000</v>
      </c>
      <c r="I146" s="91">
        <v>30000</v>
      </c>
      <c r="J146" s="382">
        <f t="shared" si="11"/>
        <v>30000</v>
      </c>
      <c r="K146" s="282">
        <v>13640</v>
      </c>
      <c r="L146" s="383">
        <f t="shared" si="12"/>
        <v>16360</v>
      </c>
      <c r="M146" s="155">
        <v>840</v>
      </c>
      <c r="N146" s="384">
        <f t="shared" si="13"/>
        <v>840</v>
      </c>
      <c r="O146" s="385">
        <f t="shared" si="14"/>
        <v>15520</v>
      </c>
    </row>
    <row r="147" spans="1:15" x14ac:dyDescent="0.25">
      <c r="A147" s="75">
        <v>4641</v>
      </c>
      <c r="B147" s="302" t="s">
        <v>569</v>
      </c>
      <c r="C147" s="133">
        <v>862</v>
      </c>
      <c r="D147" s="134">
        <v>9.4269361572975328</v>
      </c>
      <c r="E147" s="135">
        <v>0.6</v>
      </c>
      <c r="F147" s="135">
        <f t="shared" si="10"/>
        <v>0.4</v>
      </c>
      <c r="G147" s="136">
        <v>0.27179487179487177</v>
      </c>
      <c r="H147" s="90">
        <v>37160</v>
      </c>
      <c r="I147" s="90">
        <f>40*C147</f>
        <v>34480</v>
      </c>
      <c r="J147" s="378">
        <f t="shared" si="11"/>
        <v>37160</v>
      </c>
      <c r="K147" s="280">
        <v>20627.599999999999</v>
      </c>
      <c r="L147" s="379">
        <f t="shared" si="12"/>
        <v>16532.400000000001</v>
      </c>
      <c r="M147" s="150">
        <v>23400</v>
      </c>
      <c r="N147" s="380">
        <f t="shared" si="13"/>
        <v>16532.400000000001</v>
      </c>
      <c r="O147" s="381">
        <f t="shared" si="14"/>
        <v>0</v>
      </c>
    </row>
    <row r="148" spans="1:15" ht="15" customHeight="1" x14ac:dyDescent="0.25">
      <c r="A148" s="75">
        <v>4686</v>
      </c>
      <c r="B148" s="303" t="s">
        <v>570</v>
      </c>
      <c r="C148" s="138">
        <v>327</v>
      </c>
      <c r="D148" s="139">
        <v>10.56310712730148</v>
      </c>
      <c r="E148" s="140">
        <v>0.5</v>
      </c>
      <c r="F148" s="140">
        <f t="shared" si="10"/>
        <v>0.5</v>
      </c>
      <c r="G148" s="141">
        <v>9.002433090024331E-2</v>
      </c>
      <c r="H148" s="91">
        <v>30000</v>
      </c>
      <c r="I148" s="91">
        <v>30000</v>
      </c>
      <c r="J148" s="382">
        <f t="shared" si="11"/>
        <v>30000</v>
      </c>
      <c r="K148" s="282">
        <v>6569</v>
      </c>
      <c r="L148" s="383">
        <f t="shared" si="12"/>
        <v>23431</v>
      </c>
      <c r="M148" s="155">
        <v>32500</v>
      </c>
      <c r="N148" s="384">
        <f t="shared" si="13"/>
        <v>23431</v>
      </c>
      <c r="O148" s="385">
        <f t="shared" si="14"/>
        <v>0</v>
      </c>
    </row>
    <row r="149" spans="1:15" x14ac:dyDescent="0.25">
      <c r="A149" s="75">
        <v>4760</v>
      </c>
      <c r="B149" s="302" t="s">
        <v>572</v>
      </c>
      <c r="C149" s="133">
        <v>636</v>
      </c>
      <c r="D149" s="134">
        <v>5.7044964652047288</v>
      </c>
      <c r="E149" s="135">
        <v>0.6</v>
      </c>
      <c r="F149" s="135">
        <f t="shared" si="10"/>
        <v>0.4</v>
      </c>
      <c r="G149" s="136">
        <v>0.22791519434628976</v>
      </c>
      <c r="H149" s="90">
        <v>30000</v>
      </c>
      <c r="I149" s="90">
        <v>30000</v>
      </c>
      <c r="J149" s="378">
        <f t="shared" si="11"/>
        <v>30000</v>
      </c>
      <c r="K149" s="280">
        <v>7272</v>
      </c>
      <c r="L149" s="379">
        <f t="shared" si="12"/>
        <v>22728</v>
      </c>
      <c r="M149" s="150">
        <v>31200</v>
      </c>
      <c r="N149" s="380">
        <f t="shared" si="13"/>
        <v>22728</v>
      </c>
      <c r="O149" s="381">
        <f t="shared" si="14"/>
        <v>0</v>
      </c>
    </row>
    <row r="150" spans="1:15" ht="15" customHeight="1" x14ac:dyDescent="0.25">
      <c r="A150" s="75">
        <v>4802</v>
      </c>
      <c r="B150" s="303" t="s">
        <v>575</v>
      </c>
      <c r="C150" s="138">
        <v>2279</v>
      </c>
      <c r="D150" s="139">
        <v>9.643295318588704</v>
      </c>
      <c r="E150" s="140">
        <v>0.7</v>
      </c>
      <c r="F150" s="140">
        <f t="shared" si="10"/>
        <v>0.30000000000000004</v>
      </c>
      <c r="G150" s="141">
        <v>0.36929824561403507</v>
      </c>
      <c r="H150" s="91">
        <v>60000</v>
      </c>
      <c r="I150" s="91">
        <v>60000</v>
      </c>
      <c r="J150" s="382">
        <f t="shared" si="11"/>
        <v>60000</v>
      </c>
      <c r="K150" s="282">
        <v>59525</v>
      </c>
      <c r="L150" s="383">
        <f t="shared" si="12"/>
        <v>475</v>
      </c>
      <c r="M150" s="155">
        <v>2030</v>
      </c>
      <c r="N150" s="384">
        <f t="shared" si="13"/>
        <v>475</v>
      </c>
      <c r="O150" s="385">
        <f t="shared" si="14"/>
        <v>0</v>
      </c>
    </row>
    <row r="151" spans="1:15" x14ac:dyDescent="0.25">
      <c r="A151" s="75">
        <v>4851</v>
      </c>
      <c r="B151" s="302" t="s">
        <v>576</v>
      </c>
      <c r="C151" s="133">
        <v>1410</v>
      </c>
      <c r="D151" s="134">
        <v>5.3962410159375436</v>
      </c>
      <c r="E151" s="135">
        <v>0.8</v>
      </c>
      <c r="F151" s="135">
        <f t="shared" si="10"/>
        <v>0.19999999999999996</v>
      </c>
      <c r="G151" s="136">
        <v>0.50900900900900903</v>
      </c>
      <c r="H151" s="90">
        <v>58360</v>
      </c>
      <c r="I151" s="90">
        <f>40*C151</f>
        <v>56400</v>
      </c>
      <c r="J151" s="378">
        <f t="shared" si="11"/>
        <v>58360</v>
      </c>
      <c r="K151" s="280">
        <v>34444</v>
      </c>
      <c r="L151" s="379">
        <f t="shared" si="12"/>
        <v>23916</v>
      </c>
      <c r="M151" s="150">
        <v>73600</v>
      </c>
      <c r="N151" s="380">
        <f t="shared" si="13"/>
        <v>23916</v>
      </c>
      <c r="O151" s="381">
        <f t="shared" si="14"/>
        <v>0</v>
      </c>
    </row>
    <row r="152" spans="1:15" ht="15" customHeight="1" x14ac:dyDescent="0.25">
      <c r="A152" s="75">
        <v>4865</v>
      </c>
      <c r="B152" s="303" t="s">
        <v>577</v>
      </c>
      <c r="C152" s="138">
        <v>432</v>
      </c>
      <c r="D152" s="139">
        <v>5.7269058907497516</v>
      </c>
      <c r="E152" s="140">
        <v>0.7</v>
      </c>
      <c r="F152" s="140">
        <f t="shared" si="10"/>
        <v>0.30000000000000004</v>
      </c>
      <c r="G152" s="141">
        <v>0.32029339853300731</v>
      </c>
      <c r="H152" s="91">
        <v>30000</v>
      </c>
      <c r="I152" s="91">
        <v>30000</v>
      </c>
      <c r="J152" s="382">
        <f t="shared" si="11"/>
        <v>30000</v>
      </c>
      <c r="K152" s="282">
        <v>25678.5</v>
      </c>
      <c r="L152" s="383">
        <f t="shared" si="12"/>
        <v>4321.5</v>
      </c>
      <c r="M152" s="155">
        <v>0</v>
      </c>
      <c r="N152" s="384">
        <f t="shared" si="13"/>
        <v>0</v>
      </c>
      <c r="O152" s="385">
        <f t="shared" si="14"/>
        <v>4321.5</v>
      </c>
    </row>
    <row r="153" spans="1:15" x14ac:dyDescent="0.25">
      <c r="A153" s="75">
        <v>4904</v>
      </c>
      <c r="B153" s="302" t="s">
        <v>579</v>
      </c>
      <c r="C153" s="133">
        <v>555</v>
      </c>
      <c r="D153" s="134">
        <v>2.6599695872688769</v>
      </c>
      <c r="E153" s="135">
        <v>0.7</v>
      </c>
      <c r="F153" s="135">
        <f t="shared" si="10"/>
        <v>0.30000000000000004</v>
      </c>
      <c r="G153" s="136">
        <v>0.41284403669724773</v>
      </c>
      <c r="H153" s="90">
        <v>30000</v>
      </c>
      <c r="I153" s="90">
        <v>30000</v>
      </c>
      <c r="J153" s="378">
        <f t="shared" si="11"/>
        <v>30000</v>
      </c>
      <c r="K153" s="280">
        <v>27272</v>
      </c>
      <c r="L153" s="379">
        <f t="shared" si="12"/>
        <v>2728</v>
      </c>
      <c r="M153" s="150">
        <v>11900</v>
      </c>
      <c r="N153" s="380">
        <f t="shared" si="13"/>
        <v>2728</v>
      </c>
      <c r="O153" s="381">
        <f t="shared" si="14"/>
        <v>0</v>
      </c>
    </row>
    <row r="154" spans="1:15" ht="15" customHeight="1" x14ac:dyDescent="0.25">
      <c r="A154" s="75">
        <v>3850</v>
      </c>
      <c r="B154" s="303" t="s">
        <v>581</v>
      </c>
      <c r="C154" s="138">
        <v>715</v>
      </c>
      <c r="D154" s="139">
        <v>3.6008179674499279</v>
      </c>
      <c r="E154" s="140">
        <v>0.7</v>
      </c>
      <c r="F154" s="140">
        <f t="shared" si="10"/>
        <v>0.30000000000000004</v>
      </c>
      <c r="G154" s="141">
        <v>0.46666666666666667</v>
      </c>
      <c r="H154" s="91">
        <v>30000</v>
      </c>
      <c r="I154" s="91">
        <v>30000</v>
      </c>
      <c r="J154" s="382">
        <f t="shared" si="11"/>
        <v>30000</v>
      </c>
      <c r="K154" s="282">
        <v>26695.000000000004</v>
      </c>
      <c r="L154" s="383">
        <f t="shared" si="12"/>
        <v>3304.9999999999964</v>
      </c>
      <c r="M154" s="155">
        <v>18900</v>
      </c>
      <c r="N154" s="384">
        <f t="shared" si="13"/>
        <v>3304.9999999999964</v>
      </c>
      <c r="O154" s="385">
        <f t="shared" si="14"/>
        <v>0</v>
      </c>
    </row>
    <row r="155" spans="1:15" x14ac:dyDescent="0.25">
      <c r="A155" s="75">
        <v>4956</v>
      </c>
      <c r="B155" s="302" t="s">
        <v>582</v>
      </c>
      <c r="C155" s="133">
        <v>942</v>
      </c>
      <c r="D155" s="134">
        <v>7.296555928778953</v>
      </c>
      <c r="E155" s="135">
        <v>0.5</v>
      </c>
      <c r="F155" s="135">
        <f t="shared" si="10"/>
        <v>0.5</v>
      </c>
      <c r="G155" s="136">
        <v>0.14985590778097982</v>
      </c>
      <c r="H155" s="90">
        <v>39000</v>
      </c>
      <c r="I155" s="90">
        <f>40*C155</f>
        <v>37680</v>
      </c>
      <c r="J155" s="378">
        <f t="shared" si="11"/>
        <v>39000</v>
      </c>
      <c r="K155" s="280">
        <v>38955</v>
      </c>
      <c r="L155" s="379">
        <f t="shared" si="12"/>
        <v>45</v>
      </c>
      <c r="M155" s="150">
        <v>34500</v>
      </c>
      <c r="N155" s="380">
        <f t="shared" si="13"/>
        <v>45</v>
      </c>
      <c r="O155" s="381">
        <f t="shared" si="14"/>
        <v>0</v>
      </c>
    </row>
    <row r="156" spans="1:15" ht="15" customHeight="1" x14ac:dyDescent="0.25">
      <c r="A156" s="75">
        <v>4963</v>
      </c>
      <c r="B156" s="303" t="s">
        <v>583</v>
      </c>
      <c r="C156" s="138">
        <v>556</v>
      </c>
      <c r="D156" s="139">
        <v>3.595028920223081</v>
      </c>
      <c r="E156" s="140">
        <v>0.6</v>
      </c>
      <c r="F156" s="140">
        <f t="shared" si="10"/>
        <v>0.4</v>
      </c>
      <c r="G156" s="141">
        <v>0.14748201438848921</v>
      </c>
      <c r="H156" s="91">
        <v>30000</v>
      </c>
      <c r="I156" s="91">
        <v>30000</v>
      </c>
      <c r="J156" s="382">
        <f t="shared" si="11"/>
        <v>30000</v>
      </c>
      <c r="K156" s="282">
        <v>0</v>
      </c>
      <c r="L156" s="383">
        <f t="shared" si="12"/>
        <v>30000</v>
      </c>
      <c r="M156" s="155">
        <v>29400</v>
      </c>
      <c r="N156" s="384">
        <f t="shared" si="13"/>
        <v>29400</v>
      </c>
      <c r="O156" s="385">
        <f t="shared" si="14"/>
        <v>600</v>
      </c>
    </row>
    <row r="157" spans="1:15" x14ac:dyDescent="0.25">
      <c r="A157" s="75">
        <v>1673</v>
      </c>
      <c r="B157" s="302" t="s">
        <v>584</v>
      </c>
      <c r="C157" s="133">
        <v>604</v>
      </c>
      <c r="D157" s="134">
        <v>5.0813522262013615</v>
      </c>
      <c r="E157" s="135">
        <v>0.7</v>
      </c>
      <c r="F157" s="135">
        <f t="shared" si="10"/>
        <v>0.30000000000000004</v>
      </c>
      <c r="G157" s="136">
        <v>0.50180505415162457</v>
      </c>
      <c r="H157" s="90">
        <v>30000</v>
      </c>
      <c r="I157" s="90">
        <v>30000</v>
      </c>
      <c r="J157" s="378">
        <f t="shared" si="11"/>
        <v>30000</v>
      </c>
      <c r="K157" s="280">
        <v>17388</v>
      </c>
      <c r="L157" s="379">
        <f t="shared" si="12"/>
        <v>12612</v>
      </c>
      <c r="M157" s="150">
        <v>3500</v>
      </c>
      <c r="N157" s="380">
        <f t="shared" si="13"/>
        <v>3500</v>
      </c>
      <c r="O157" s="381">
        <f t="shared" si="14"/>
        <v>9112</v>
      </c>
    </row>
    <row r="158" spans="1:15" ht="15" customHeight="1" x14ac:dyDescent="0.25">
      <c r="A158" s="75">
        <v>5100</v>
      </c>
      <c r="B158" s="303" t="s">
        <v>586</v>
      </c>
      <c r="C158" s="138">
        <v>2759</v>
      </c>
      <c r="D158" s="139">
        <v>11.703125286182294</v>
      </c>
      <c r="E158" s="140">
        <v>0.6</v>
      </c>
      <c r="F158" s="140">
        <f t="shared" si="10"/>
        <v>0.4</v>
      </c>
      <c r="G158" s="141">
        <v>0.26120996441281141</v>
      </c>
      <c r="H158" s="91">
        <v>60000</v>
      </c>
      <c r="I158" s="91">
        <v>60000</v>
      </c>
      <c r="J158" s="382">
        <f t="shared" si="11"/>
        <v>60000</v>
      </c>
      <c r="K158" s="282">
        <v>59254.400000000001</v>
      </c>
      <c r="L158" s="383">
        <f t="shared" si="12"/>
        <v>745.59999999999854</v>
      </c>
      <c r="M158" s="155">
        <v>189600</v>
      </c>
      <c r="N158" s="384">
        <f t="shared" si="13"/>
        <v>745.59999999999854</v>
      </c>
      <c r="O158" s="385">
        <f t="shared" si="14"/>
        <v>0</v>
      </c>
    </row>
    <row r="159" spans="1:15" x14ac:dyDescent="0.25">
      <c r="A159" s="75">
        <v>5124</v>
      </c>
      <c r="B159" s="302" t="s">
        <v>587</v>
      </c>
      <c r="C159" s="133">
        <v>294</v>
      </c>
      <c r="D159" s="134">
        <v>2.4573310725118507</v>
      </c>
      <c r="E159" s="135">
        <v>0.8</v>
      </c>
      <c r="F159" s="135">
        <f t="shared" si="10"/>
        <v>0.19999999999999996</v>
      </c>
      <c r="G159" s="136">
        <v>0.54635761589403975</v>
      </c>
      <c r="H159" s="90">
        <v>30000</v>
      </c>
      <c r="I159" s="90">
        <v>30000</v>
      </c>
      <c r="J159" s="378">
        <f t="shared" si="11"/>
        <v>30000</v>
      </c>
      <c r="K159" s="280">
        <v>13497.199999999997</v>
      </c>
      <c r="L159" s="379">
        <f t="shared" si="12"/>
        <v>16502.800000000003</v>
      </c>
      <c r="M159" s="150">
        <v>0</v>
      </c>
      <c r="N159" s="380">
        <f t="shared" si="13"/>
        <v>0</v>
      </c>
      <c r="O159" s="381">
        <f t="shared" si="14"/>
        <v>16502.800000000003</v>
      </c>
    </row>
    <row r="160" spans="1:15" ht="15" customHeight="1" x14ac:dyDescent="0.25">
      <c r="A160" s="75">
        <v>5130</v>
      </c>
      <c r="B160" s="303" t="s">
        <v>588</v>
      </c>
      <c r="C160" s="138">
        <v>566</v>
      </c>
      <c r="D160" s="139">
        <v>4.822972890817538</v>
      </c>
      <c r="E160" s="140">
        <v>0.7</v>
      </c>
      <c r="F160" s="140">
        <f t="shared" si="10"/>
        <v>0.30000000000000004</v>
      </c>
      <c r="G160" s="141">
        <v>0.34551495016611294</v>
      </c>
      <c r="H160" s="91">
        <v>30000</v>
      </c>
      <c r="I160" s="91">
        <v>30000</v>
      </c>
      <c r="J160" s="382">
        <f t="shared" si="11"/>
        <v>30000</v>
      </c>
      <c r="K160" s="282">
        <v>15470.700000000003</v>
      </c>
      <c r="L160" s="383">
        <f t="shared" si="12"/>
        <v>14529.299999999997</v>
      </c>
      <c r="M160" s="155">
        <v>38500</v>
      </c>
      <c r="N160" s="384">
        <f t="shared" si="13"/>
        <v>14529.299999999997</v>
      </c>
      <c r="O160" s="385">
        <f t="shared" si="14"/>
        <v>0</v>
      </c>
    </row>
    <row r="161" spans="1:15" x14ac:dyDescent="0.25">
      <c r="A161" s="75">
        <v>5258</v>
      </c>
      <c r="B161" s="302" t="s">
        <v>590</v>
      </c>
      <c r="C161" s="133">
        <v>254</v>
      </c>
      <c r="D161" s="134">
        <v>13.063894990930802</v>
      </c>
      <c r="E161" s="135">
        <v>0.8</v>
      </c>
      <c r="F161" s="135">
        <f t="shared" si="10"/>
        <v>0.19999999999999996</v>
      </c>
      <c r="G161" s="136">
        <v>0.54379562043795615</v>
      </c>
      <c r="H161" s="90">
        <v>30000</v>
      </c>
      <c r="I161" s="90">
        <v>30000</v>
      </c>
      <c r="J161" s="378">
        <f t="shared" si="11"/>
        <v>30000</v>
      </c>
      <c r="K161" s="280">
        <v>12605.599999999997</v>
      </c>
      <c r="L161" s="379">
        <f t="shared" si="12"/>
        <v>17394.400000000001</v>
      </c>
      <c r="M161" s="150">
        <v>20000</v>
      </c>
      <c r="N161" s="380">
        <f t="shared" si="13"/>
        <v>17394.400000000001</v>
      </c>
      <c r="O161" s="381">
        <f t="shared" si="14"/>
        <v>0</v>
      </c>
    </row>
    <row r="162" spans="1:15" ht="15" customHeight="1" x14ac:dyDescent="0.25">
      <c r="A162" s="75">
        <v>5264</v>
      </c>
      <c r="B162" s="303" t="s">
        <v>591</v>
      </c>
      <c r="C162" s="138">
        <v>2496</v>
      </c>
      <c r="D162" s="139">
        <v>14.92510533707021</v>
      </c>
      <c r="E162" s="140">
        <v>0.7</v>
      </c>
      <c r="F162" s="140">
        <f t="shared" si="10"/>
        <v>0.30000000000000004</v>
      </c>
      <c r="G162" s="141">
        <v>0.45141700404858298</v>
      </c>
      <c r="H162" s="91">
        <v>0</v>
      </c>
      <c r="I162" s="91">
        <v>60000</v>
      </c>
      <c r="J162" s="382">
        <f t="shared" si="11"/>
        <v>60000</v>
      </c>
      <c r="K162" s="282">
        <v>0</v>
      </c>
      <c r="L162" s="383">
        <f t="shared" si="12"/>
        <v>60000</v>
      </c>
      <c r="M162" s="155">
        <v>275800</v>
      </c>
      <c r="N162" s="384">
        <f t="shared" si="13"/>
        <v>60000</v>
      </c>
      <c r="O162" s="385">
        <f t="shared" si="14"/>
        <v>0</v>
      </c>
    </row>
    <row r="163" spans="1:15" x14ac:dyDescent="0.25">
      <c r="A163" s="75">
        <v>5306</v>
      </c>
      <c r="B163" s="302" t="s">
        <v>592</v>
      </c>
      <c r="C163" s="133">
        <v>642</v>
      </c>
      <c r="D163" s="134">
        <v>4.1093261068303288</v>
      </c>
      <c r="E163" s="135">
        <v>0.8</v>
      </c>
      <c r="F163" s="135">
        <f t="shared" si="10"/>
        <v>0.19999999999999996</v>
      </c>
      <c r="G163" s="136">
        <v>0.46991404011461319</v>
      </c>
      <c r="H163" s="90">
        <v>30000</v>
      </c>
      <c r="I163" s="90">
        <v>30000</v>
      </c>
      <c r="J163" s="378">
        <f t="shared" si="11"/>
        <v>30000</v>
      </c>
      <c r="K163" s="280">
        <v>3352.5000000000005</v>
      </c>
      <c r="L163" s="379">
        <f t="shared" si="12"/>
        <v>26647.5</v>
      </c>
      <c r="M163" s="150">
        <v>61600</v>
      </c>
      <c r="N163" s="380">
        <f t="shared" si="13"/>
        <v>26647.5</v>
      </c>
      <c r="O163" s="381">
        <f t="shared" si="14"/>
        <v>0</v>
      </c>
    </row>
    <row r="164" spans="1:15" ht="15" customHeight="1" x14ac:dyDescent="0.25">
      <c r="A164" s="75">
        <v>5362</v>
      </c>
      <c r="B164" s="303" t="s">
        <v>594</v>
      </c>
      <c r="C164" s="138">
        <v>367</v>
      </c>
      <c r="D164" s="139">
        <v>3.8347204835616386</v>
      </c>
      <c r="E164" s="140">
        <v>0.7</v>
      </c>
      <c r="F164" s="140">
        <f t="shared" si="10"/>
        <v>0.30000000000000004</v>
      </c>
      <c r="G164" s="141">
        <v>0.33695652173913043</v>
      </c>
      <c r="H164" s="91">
        <v>30000</v>
      </c>
      <c r="I164" s="91">
        <v>30000</v>
      </c>
      <c r="J164" s="382">
        <f t="shared" si="11"/>
        <v>30000</v>
      </c>
      <c r="K164" s="282">
        <v>5424.3000000000011</v>
      </c>
      <c r="L164" s="383">
        <f t="shared" si="12"/>
        <v>24575.699999999997</v>
      </c>
      <c r="M164" s="155">
        <v>980</v>
      </c>
      <c r="N164" s="384">
        <f t="shared" si="13"/>
        <v>980</v>
      </c>
      <c r="O164" s="385">
        <f t="shared" si="14"/>
        <v>23595.699999999997</v>
      </c>
    </row>
    <row r="165" spans="1:15" x14ac:dyDescent="0.25">
      <c r="A165" s="75">
        <v>5376</v>
      </c>
      <c r="B165" s="302" t="s">
        <v>595</v>
      </c>
      <c r="C165" s="133">
        <v>480</v>
      </c>
      <c r="D165" s="134">
        <v>4.3528727697947538</v>
      </c>
      <c r="E165" s="135">
        <v>0.8</v>
      </c>
      <c r="F165" s="135">
        <f t="shared" si="10"/>
        <v>0.19999999999999996</v>
      </c>
      <c r="G165" s="136">
        <v>0.60125260960334026</v>
      </c>
      <c r="H165" s="90">
        <v>30000</v>
      </c>
      <c r="I165" s="90">
        <v>30000</v>
      </c>
      <c r="J165" s="378">
        <f t="shared" si="11"/>
        <v>30000</v>
      </c>
      <c r="K165" s="280">
        <v>22834</v>
      </c>
      <c r="L165" s="379">
        <f t="shared" si="12"/>
        <v>7166</v>
      </c>
      <c r="M165" s="150">
        <v>0</v>
      </c>
      <c r="N165" s="380">
        <f t="shared" si="13"/>
        <v>0</v>
      </c>
      <c r="O165" s="381">
        <f t="shared" si="14"/>
        <v>7166</v>
      </c>
    </row>
    <row r="166" spans="1:15" ht="15" customHeight="1" x14ac:dyDescent="0.25">
      <c r="A166" s="75">
        <v>5397</v>
      </c>
      <c r="B166" s="303" t="s">
        <v>596</v>
      </c>
      <c r="C166" s="138">
        <v>308</v>
      </c>
      <c r="D166" s="139">
        <v>1.9373263039939239</v>
      </c>
      <c r="E166" s="140">
        <v>0.7</v>
      </c>
      <c r="F166" s="140">
        <f t="shared" si="10"/>
        <v>0.30000000000000004</v>
      </c>
      <c r="G166" s="141">
        <v>0.38432835820895522</v>
      </c>
      <c r="H166" s="91">
        <v>30000</v>
      </c>
      <c r="I166" s="91">
        <v>30000</v>
      </c>
      <c r="J166" s="382">
        <f t="shared" si="11"/>
        <v>30000</v>
      </c>
      <c r="K166" s="282">
        <v>26009</v>
      </c>
      <c r="L166" s="383">
        <f t="shared" si="12"/>
        <v>3991</v>
      </c>
      <c r="M166" s="155">
        <v>13300</v>
      </c>
      <c r="N166" s="384">
        <f t="shared" si="13"/>
        <v>3991</v>
      </c>
      <c r="O166" s="385">
        <f t="shared" si="14"/>
        <v>0</v>
      </c>
    </row>
    <row r="167" spans="1:15" x14ac:dyDescent="0.25">
      <c r="A167" s="75">
        <v>4522</v>
      </c>
      <c r="B167" s="302" t="s">
        <v>597</v>
      </c>
      <c r="C167" s="133">
        <v>202</v>
      </c>
      <c r="D167" s="134">
        <v>0.69440625759097552</v>
      </c>
      <c r="E167" s="135">
        <v>0.7</v>
      </c>
      <c r="F167" s="135">
        <f t="shared" si="10"/>
        <v>0.30000000000000004</v>
      </c>
      <c r="G167" s="136">
        <v>0.43902439024390244</v>
      </c>
      <c r="H167" s="90">
        <v>30000</v>
      </c>
      <c r="I167" s="90">
        <v>30000</v>
      </c>
      <c r="J167" s="378">
        <f t="shared" si="11"/>
        <v>30000</v>
      </c>
      <c r="K167" s="280">
        <v>18831.2</v>
      </c>
      <c r="L167" s="379">
        <f t="shared" si="12"/>
        <v>11168.8</v>
      </c>
      <c r="M167" s="150">
        <v>1190</v>
      </c>
      <c r="N167" s="380">
        <f t="shared" si="13"/>
        <v>1190</v>
      </c>
      <c r="O167" s="381">
        <f t="shared" si="14"/>
        <v>9978.7999999999993</v>
      </c>
    </row>
    <row r="168" spans="1:15" ht="15" customHeight="1" x14ac:dyDescent="0.25">
      <c r="A168" s="75">
        <v>5457</v>
      </c>
      <c r="B168" s="303" t="s">
        <v>598</v>
      </c>
      <c r="C168" s="138">
        <v>1057</v>
      </c>
      <c r="D168" s="139">
        <v>5.3743759800355102</v>
      </c>
      <c r="E168" s="140">
        <v>0.6</v>
      </c>
      <c r="F168" s="140">
        <f t="shared" si="10"/>
        <v>0.4</v>
      </c>
      <c r="G168" s="141">
        <v>0.35305528612997089</v>
      </c>
      <c r="H168" s="91">
        <v>43560</v>
      </c>
      <c r="I168" s="91">
        <f>40*C168</f>
        <v>42280</v>
      </c>
      <c r="J168" s="382">
        <f t="shared" si="11"/>
        <v>43560</v>
      </c>
      <c r="K168" s="282">
        <v>19694.600000000002</v>
      </c>
      <c r="L168" s="383">
        <f t="shared" si="12"/>
        <v>23865.399999999998</v>
      </c>
      <c r="M168" s="155">
        <v>54600</v>
      </c>
      <c r="N168" s="384">
        <f t="shared" si="13"/>
        <v>23865.399999999998</v>
      </c>
      <c r="O168" s="385">
        <f t="shared" si="14"/>
        <v>0</v>
      </c>
    </row>
    <row r="169" spans="1:15" x14ac:dyDescent="0.25">
      <c r="A169" s="75">
        <v>2485</v>
      </c>
      <c r="B169" s="302" t="s">
        <v>599</v>
      </c>
      <c r="C169" s="133">
        <v>523</v>
      </c>
      <c r="D169" s="134">
        <v>9.1891742032990802</v>
      </c>
      <c r="E169" s="135">
        <v>0.7</v>
      </c>
      <c r="F169" s="135">
        <f t="shared" si="10"/>
        <v>0.30000000000000004</v>
      </c>
      <c r="G169" s="136">
        <v>0.39763779527559057</v>
      </c>
      <c r="H169" s="90">
        <v>30000</v>
      </c>
      <c r="I169" s="90">
        <v>30000</v>
      </c>
      <c r="J169" s="378">
        <f t="shared" si="11"/>
        <v>30000</v>
      </c>
      <c r="K169" s="280">
        <v>8535.6</v>
      </c>
      <c r="L169" s="379">
        <f t="shared" si="12"/>
        <v>21464.400000000001</v>
      </c>
      <c r="M169" s="150">
        <v>0</v>
      </c>
      <c r="N169" s="380">
        <f t="shared" si="13"/>
        <v>0</v>
      </c>
      <c r="O169" s="381">
        <f t="shared" si="14"/>
        <v>21464.400000000001</v>
      </c>
    </row>
    <row r="170" spans="1:15" ht="15" customHeight="1" x14ac:dyDescent="0.25">
      <c r="A170" s="75">
        <v>5467</v>
      </c>
      <c r="B170" s="303" t="s">
        <v>601</v>
      </c>
      <c r="C170" s="138">
        <v>775</v>
      </c>
      <c r="D170" s="139">
        <v>9.6636545699615741</v>
      </c>
      <c r="E170" s="140">
        <v>0.7</v>
      </c>
      <c r="F170" s="140">
        <f t="shared" si="10"/>
        <v>0.30000000000000004</v>
      </c>
      <c r="G170" s="141">
        <v>0.38227146814404434</v>
      </c>
      <c r="H170" s="91">
        <v>31520</v>
      </c>
      <c r="I170" s="91">
        <f>40*C170</f>
        <v>31000</v>
      </c>
      <c r="J170" s="382">
        <f t="shared" si="11"/>
        <v>31520</v>
      </c>
      <c r="K170" s="282">
        <v>31300.000000000004</v>
      </c>
      <c r="L170" s="383">
        <f t="shared" si="12"/>
        <v>219.99999999999636</v>
      </c>
      <c r="M170" s="155">
        <v>0</v>
      </c>
      <c r="N170" s="384">
        <f t="shared" si="13"/>
        <v>0</v>
      </c>
      <c r="O170" s="385">
        <f t="shared" si="14"/>
        <v>219.99999999999636</v>
      </c>
    </row>
    <row r="171" spans="1:15" x14ac:dyDescent="0.25">
      <c r="A171" s="75">
        <v>5586</v>
      </c>
      <c r="B171" s="302" t="s">
        <v>603</v>
      </c>
      <c r="C171" s="133">
        <v>784</v>
      </c>
      <c r="D171" s="134">
        <v>7.1720653069421889</v>
      </c>
      <c r="E171" s="135">
        <v>0.6</v>
      </c>
      <c r="F171" s="135">
        <f t="shared" si="10"/>
        <v>0.4</v>
      </c>
      <c r="G171" s="136">
        <v>0.24516129032258063</v>
      </c>
      <c r="H171" s="90">
        <v>31120</v>
      </c>
      <c r="I171" s="90">
        <f>40*C171</f>
        <v>31360</v>
      </c>
      <c r="J171" s="378">
        <f t="shared" si="11"/>
        <v>31360</v>
      </c>
      <c r="K171" s="280">
        <v>22678.800000000003</v>
      </c>
      <c r="L171" s="379">
        <f t="shared" si="12"/>
        <v>8681.1999999999971</v>
      </c>
      <c r="M171" s="150">
        <v>36600</v>
      </c>
      <c r="N171" s="380">
        <f t="shared" si="13"/>
        <v>8681.1999999999971</v>
      </c>
      <c r="O171" s="381">
        <f t="shared" si="14"/>
        <v>0</v>
      </c>
    </row>
    <row r="172" spans="1:15" ht="15" customHeight="1" x14ac:dyDescent="0.25">
      <c r="A172" s="75">
        <v>5593</v>
      </c>
      <c r="B172" s="303" t="s">
        <v>604</v>
      </c>
      <c r="C172" s="138">
        <v>1124</v>
      </c>
      <c r="D172" s="139">
        <v>6.0167117863398625</v>
      </c>
      <c r="E172" s="140">
        <v>0.7</v>
      </c>
      <c r="F172" s="140">
        <f t="shared" si="10"/>
        <v>0.30000000000000004</v>
      </c>
      <c r="G172" s="141">
        <v>0.43807763401109057</v>
      </c>
      <c r="H172" s="91">
        <v>45160</v>
      </c>
      <c r="I172" s="91">
        <f>40*C172</f>
        <v>44960</v>
      </c>
      <c r="J172" s="382">
        <f t="shared" si="11"/>
        <v>45160</v>
      </c>
      <c r="K172" s="282">
        <v>45150</v>
      </c>
      <c r="L172" s="383">
        <f t="shared" si="12"/>
        <v>10</v>
      </c>
      <c r="M172" s="155">
        <v>4900</v>
      </c>
      <c r="N172" s="384">
        <f t="shared" si="13"/>
        <v>10</v>
      </c>
      <c r="O172" s="385">
        <f t="shared" si="14"/>
        <v>0</v>
      </c>
    </row>
    <row r="173" spans="1:15" x14ac:dyDescent="0.25">
      <c r="A173" s="75">
        <v>5614</v>
      </c>
      <c r="B173" s="302" t="s">
        <v>605</v>
      </c>
      <c r="C173" s="133">
        <v>240</v>
      </c>
      <c r="D173" s="134">
        <v>8.8064345681911576</v>
      </c>
      <c r="E173" s="135">
        <v>0.5</v>
      </c>
      <c r="F173" s="135">
        <f t="shared" si="10"/>
        <v>0.5</v>
      </c>
      <c r="G173" s="136">
        <v>0.20588235294117646</v>
      </c>
      <c r="H173" s="90">
        <v>30000</v>
      </c>
      <c r="I173" s="90">
        <v>30000</v>
      </c>
      <c r="J173" s="378">
        <f t="shared" si="11"/>
        <v>30000</v>
      </c>
      <c r="K173" s="280">
        <v>14000</v>
      </c>
      <c r="L173" s="379">
        <f t="shared" si="12"/>
        <v>16000</v>
      </c>
      <c r="M173" s="150">
        <v>5500</v>
      </c>
      <c r="N173" s="380">
        <f t="shared" si="13"/>
        <v>5500</v>
      </c>
      <c r="O173" s="381">
        <f t="shared" si="14"/>
        <v>10500</v>
      </c>
    </row>
    <row r="174" spans="1:15" ht="15" customHeight="1" x14ac:dyDescent="0.25">
      <c r="A174" s="75">
        <v>5628</v>
      </c>
      <c r="B174" s="303" t="s">
        <v>606</v>
      </c>
      <c r="C174" s="138">
        <v>928</v>
      </c>
      <c r="D174" s="139">
        <v>8.0091831637082702</v>
      </c>
      <c r="E174" s="140">
        <v>0.5</v>
      </c>
      <c r="F174" s="140">
        <f t="shared" si="10"/>
        <v>0.5</v>
      </c>
      <c r="G174" s="141">
        <v>0.14655172413793102</v>
      </c>
      <c r="H174" s="91">
        <v>38160</v>
      </c>
      <c r="I174" s="91">
        <f>40*C174</f>
        <v>37120</v>
      </c>
      <c r="J174" s="382">
        <f t="shared" si="11"/>
        <v>38160</v>
      </c>
      <c r="K174" s="282">
        <v>16000</v>
      </c>
      <c r="L174" s="383">
        <f t="shared" si="12"/>
        <v>22160</v>
      </c>
      <c r="M174" s="155">
        <v>55000</v>
      </c>
      <c r="N174" s="384">
        <f t="shared" si="13"/>
        <v>22160</v>
      </c>
      <c r="O174" s="385">
        <f t="shared" si="14"/>
        <v>0</v>
      </c>
    </row>
    <row r="175" spans="1:15" x14ac:dyDescent="0.25">
      <c r="A175" s="75">
        <v>5663</v>
      </c>
      <c r="B175" s="302" t="s">
        <v>607</v>
      </c>
      <c r="C175" s="133">
        <v>4821</v>
      </c>
      <c r="D175" s="134">
        <v>11.888996366440837</v>
      </c>
      <c r="E175" s="135">
        <v>0.6</v>
      </c>
      <c r="F175" s="135">
        <f t="shared" si="10"/>
        <v>0.4</v>
      </c>
      <c r="G175" s="136">
        <v>0.44099510950457155</v>
      </c>
      <c r="H175" s="90">
        <v>60000</v>
      </c>
      <c r="I175" s="90">
        <v>60000</v>
      </c>
      <c r="J175" s="378">
        <f t="shared" si="11"/>
        <v>60000</v>
      </c>
      <c r="K175" s="280">
        <v>0</v>
      </c>
      <c r="L175" s="379">
        <f t="shared" si="12"/>
        <v>60000</v>
      </c>
      <c r="M175" s="150">
        <v>35400</v>
      </c>
      <c r="N175" s="380">
        <f t="shared" si="13"/>
        <v>35400</v>
      </c>
      <c r="O175" s="381">
        <f t="shared" si="14"/>
        <v>24600</v>
      </c>
    </row>
    <row r="176" spans="1:15" ht="15" customHeight="1" x14ac:dyDescent="0.25">
      <c r="A176" s="75">
        <v>5670</v>
      </c>
      <c r="B176" s="303" t="s">
        <v>608</v>
      </c>
      <c r="C176" s="138">
        <v>391</v>
      </c>
      <c r="D176" s="139">
        <v>1.2929124619071573</v>
      </c>
      <c r="E176" s="140">
        <v>0.7</v>
      </c>
      <c r="F176" s="140">
        <f t="shared" si="10"/>
        <v>0.30000000000000004</v>
      </c>
      <c r="G176" s="141">
        <v>0.55040871934604907</v>
      </c>
      <c r="H176" s="91">
        <v>30000</v>
      </c>
      <c r="I176" s="91">
        <v>30000</v>
      </c>
      <c r="J176" s="382">
        <f t="shared" si="11"/>
        <v>30000</v>
      </c>
      <c r="K176" s="282">
        <v>23548.500000000004</v>
      </c>
      <c r="L176" s="383">
        <f t="shared" si="12"/>
        <v>6451.4999999999964</v>
      </c>
      <c r="M176" s="155">
        <v>0</v>
      </c>
      <c r="N176" s="384">
        <f t="shared" si="13"/>
        <v>0</v>
      </c>
      <c r="O176" s="385">
        <f t="shared" si="14"/>
        <v>6451.4999999999964</v>
      </c>
    </row>
    <row r="177" spans="1:15" x14ac:dyDescent="0.25">
      <c r="A177" s="75">
        <v>5733</v>
      </c>
      <c r="B177" s="302" t="s">
        <v>610</v>
      </c>
      <c r="C177" s="133">
        <v>486</v>
      </c>
      <c r="D177" s="134">
        <v>1.5994102612360384</v>
      </c>
      <c r="E177" s="135">
        <v>0.7</v>
      </c>
      <c r="F177" s="135">
        <f t="shared" si="10"/>
        <v>0.30000000000000004</v>
      </c>
      <c r="G177" s="136">
        <v>0.35546875</v>
      </c>
      <c r="H177" s="90">
        <v>30000</v>
      </c>
      <c r="I177" s="90">
        <v>30000</v>
      </c>
      <c r="J177" s="378">
        <f t="shared" si="11"/>
        <v>30000</v>
      </c>
      <c r="K177" s="280">
        <v>28987.9</v>
      </c>
      <c r="L177" s="379">
        <f t="shared" si="12"/>
        <v>1012.0999999999985</v>
      </c>
      <c r="M177" s="150">
        <v>2100</v>
      </c>
      <c r="N177" s="380">
        <f t="shared" si="13"/>
        <v>1012.0999999999985</v>
      </c>
      <c r="O177" s="381">
        <f t="shared" si="14"/>
        <v>0</v>
      </c>
    </row>
    <row r="178" spans="1:15" ht="15" customHeight="1" x14ac:dyDescent="0.25">
      <c r="A178" s="75">
        <v>5740</v>
      </c>
      <c r="B178" s="303" t="s">
        <v>611</v>
      </c>
      <c r="C178" s="138">
        <v>249</v>
      </c>
      <c r="D178" s="139">
        <v>2.56269862432403</v>
      </c>
      <c r="E178" s="140">
        <v>0.8</v>
      </c>
      <c r="F178" s="140">
        <f t="shared" si="10"/>
        <v>0.19999999999999996</v>
      </c>
      <c r="G178" s="141">
        <v>0.56387665198237891</v>
      </c>
      <c r="H178" s="91">
        <v>30000</v>
      </c>
      <c r="I178" s="91">
        <v>30000</v>
      </c>
      <c r="J178" s="382">
        <f t="shared" si="11"/>
        <v>30000</v>
      </c>
      <c r="K178" s="282">
        <v>0</v>
      </c>
      <c r="L178" s="383">
        <f t="shared" si="12"/>
        <v>30000</v>
      </c>
      <c r="M178" s="155">
        <v>0</v>
      </c>
      <c r="N178" s="384">
        <f t="shared" si="13"/>
        <v>0</v>
      </c>
      <c r="O178" s="385">
        <f t="shared" si="14"/>
        <v>30000</v>
      </c>
    </row>
    <row r="179" spans="1:15" x14ac:dyDescent="0.25">
      <c r="A179" s="75">
        <v>126</v>
      </c>
      <c r="B179" s="302" t="s">
        <v>614</v>
      </c>
      <c r="C179" s="133">
        <v>966</v>
      </c>
      <c r="D179" s="134">
        <v>9.7076353472336052</v>
      </c>
      <c r="E179" s="135">
        <v>0.6</v>
      </c>
      <c r="F179" s="135">
        <f t="shared" si="10"/>
        <v>0.4</v>
      </c>
      <c r="G179" s="136">
        <v>0.17986798679867988</v>
      </c>
      <c r="H179" s="90">
        <v>39400</v>
      </c>
      <c r="I179" s="90">
        <f>40*C179</f>
        <v>38640</v>
      </c>
      <c r="J179" s="378">
        <f t="shared" si="11"/>
        <v>39400</v>
      </c>
      <c r="K179" s="280">
        <v>39372.400000000001</v>
      </c>
      <c r="L179" s="379">
        <f t="shared" si="12"/>
        <v>27.599999999998545</v>
      </c>
      <c r="M179" s="150">
        <v>24000</v>
      </c>
      <c r="N179" s="380">
        <f t="shared" si="13"/>
        <v>27.599999999998545</v>
      </c>
      <c r="O179" s="381">
        <f t="shared" si="14"/>
        <v>0</v>
      </c>
    </row>
    <row r="180" spans="1:15" ht="15" customHeight="1" x14ac:dyDescent="0.25">
      <c r="A180" s="75">
        <v>4375</v>
      </c>
      <c r="B180" s="303" t="s">
        <v>615</v>
      </c>
      <c r="C180" s="138">
        <v>636</v>
      </c>
      <c r="D180" s="139">
        <v>2.8974282399152713</v>
      </c>
      <c r="E180" s="140">
        <v>0.8</v>
      </c>
      <c r="F180" s="140">
        <f t="shared" si="10"/>
        <v>0.19999999999999996</v>
      </c>
      <c r="G180" s="141">
        <v>0.52131147540983602</v>
      </c>
      <c r="H180" s="91">
        <v>30000</v>
      </c>
      <c r="I180" s="91">
        <v>30000</v>
      </c>
      <c r="J180" s="382">
        <f t="shared" si="11"/>
        <v>30000</v>
      </c>
      <c r="K180" s="282">
        <v>28598.6</v>
      </c>
      <c r="L180" s="383">
        <f t="shared" si="12"/>
        <v>1401.4000000000015</v>
      </c>
      <c r="M180" s="155">
        <v>2080</v>
      </c>
      <c r="N180" s="384">
        <f t="shared" si="13"/>
        <v>1401.4000000000015</v>
      </c>
      <c r="O180" s="385">
        <f t="shared" si="14"/>
        <v>0</v>
      </c>
    </row>
    <row r="181" spans="1:15" x14ac:dyDescent="0.25">
      <c r="A181" s="75">
        <v>238</v>
      </c>
      <c r="B181" s="302" t="s">
        <v>618</v>
      </c>
      <c r="C181" s="133">
        <v>1077</v>
      </c>
      <c r="D181" s="134">
        <v>7.3235415311879484</v>
      </c>
      <c r="E181" s="135">
        <v>0.8</v>
      </c>
      <c r="F181" s="135">
        <f t="shared" si="10"/>
        <v>0.19999999999999996</v>
      </c>
      <c r="G181" s="136">
        <v>0.49679487179487181</v>
      </c>
      <c r="H181" s="90">
        <v>43320</v>
      </c>
      <c r="I181" s="90">
        <f>40*C181</f>
        <v>43080</v>
      </c>
      <c r="J181" s="378">
        <f t="shared" si="11"/>
        <v>43320</v>
      </c>
      <c r="K181" s="280">
        <v>0</v>
      </c>
      <c r="L181" s="379">
        <f t="shared" si="12"/>
        <v>43320</v>
      </c>
      <c r="M181" s="150">
        <v>800</v>
      </c>
      <c r="N181" s="380">
        <f t="shared" si="13"/>
        <v>800</v>
      </c>
      <c r="O181" s="381">
        <f t="shared" si="14"/>
        <v>42520</v>
      </c>
    </row>
    <row r="182" spans="1:15" ht="15" customHeight="1" x14ac:dyDescent="0.25">
      <c r="A182" s="75">
        <v>5866</v>
      </c>
      <c r="B182" s="303" t="s">
        <v>619</v>
      </c>
      <c r="C182" s="138">
        <v>980</v>
      </c>
      <c r="D182" s="139">
        <v>8.293277416942777</v>
      </c>
      <c r="E182" s="140">
        <v>0.5</v>
      </c>
      <c r="F182" s="140">
        <f t="shared" si="10"/>
        <v>0.5</v>
      </c>
      <c r="G182" s="141">
        <v>0.1619718309859155</v>
      </c>
      <c r="H182" s="91">
        <v>39920</v>
      </c>
      <c r="I182" s="91">
        <f>40*C182</f>
        <v>39200</v>
      </c>
      <c r="J182" s="382">
        <f t="shared" si="11"/>
        <v>39920</v>
      </c>
      <c r="K182" s="282">
        <v>29765</v>
      </c>
      <c r="L182" s="383">
        <f t="shared" si="12"/>
        <v>10155</v>
      </c>
      <c r="M182" s="155">
        <v>23500</v>
      </c>
      <c r="N182" s="384">
        <f t="shared" si="13"/>
        <v>10155</v>
      </c>
      <c r="O182" s="385">
        <f t="shared" si="14"/>
        <v>0</v>
      </c>
    </row>
    <row r="183" spans="1:15" x14ac:dyDescent="0.25">
      <c r="A183" s="75">
        <v>5985</v>
      </c>
      <c r="B183" s="302" t="s">
        <v>620</v>
      </c>
      <c r="C183" s="133">
        <v>1177</v>
      </c>
      <c r="D183" s="134">
        <v>6.2487061442064888</v>
      </c>
      <c r="E183" s="135">
        <v>0.7</v>
      </c>
      <c r="F183" s="135">
        <f t="shared" si="10"/>
        <v>0.30000000000000004</v>
      </c>
      <c r="G183" s="136">
        <v>0.38135593220338981</v>
      </c>
      <c r="H183" s="90">
        <v>46480</v>
      </c>
      <c r="I183" s="90">
        <f>40*C183</f>
        <v>47080</v>
      </c>
      <c r="J183" s="378">
        <f t="shared" si="11"/>
        <v>47080</v>
      </c>
      <c r="K183" s="280">
        <v>46479.5</v>
      </c>
      <c r="L183" s="379">
        <f t="shared" si="12"/>
        <v>600.5</v>
      </c>
      <c r="M183" s="150">
        <v>30100</v>
      </c>
      <c r="N183" s="380">
        <f t="shared" si="13"/>
        <v>600.5</v>
      </c>
      <c r="O183" s="381">
        <f t="shared" si="14"/>
        <v>0</v>
      </c>
    </row>
    <row r="184" spans="1:15" ht="15" customHeight="1" x14ac:dyDescent="0.25">
      <c r="A184" s="75">
        <v>5992</v>
      </c>
      <c r="B184" s="303" t="s">
        <v>621</v>
      </c>
      <c r="C184" s="138">
        <v>409</v>
      </c>
      <c r="D184" s="139">
        <v>1.168060768756179</v>
      </c>
      <c r="E184" s="140">
        <v>0.8</v>
      </c>
      <c r="F184" s="140">
        <f t="shared" si="10"/>
        <v>0.19999999999999996</v>
      </c>
      <c r="G184" s="141">
        <v>0.44029850746268656</v>
      </c>
      <c r="H184" s="91">
        <v>30000</v>
      </c>
      <c r="I184" s="91">
        <v>30000</v>
      </c>
      <c r="J184" s="382">
        <f t="shared" si="11"/>
        <v>30000</v>
      </c>
      <c r="K184" s="282">
        <v>0</v>
      </c>
      <c r="L184" s="383">
        <f t="shared" si="12"/>
        <v>30000</v>
      </c>
      <c r="M184" s="155">
        <v>560</v>
      </c>
      <c r="N184" s="384">
        <f t="shared" si="13"/>
        <v>560</v>
      </c>
      <c r="O184" s="385">
        <f t="shared" si="14"/>
        <v>29440</v>
      </c>
    </row>
    <row r="185" spans="1:15" x14ac:dyDescent="0.25">
      <c r="A185" s="75">
        <v>6069</v>
      </c>
      <c r="B185" s="302" t="s">
        <v>623</v>
      </c>
      <c r="C185" s="133">
        <v>72</v>
      </c>
      <c r="D185" s="134">
        <v>2.813511182513162</v>
      </c>
      <c r="E185" s="135">
        <v>0.7</v>
      </c>
      <c r="F185" s="135">
        <f t="shared" si="10"/>
        <v>0.30000000000000004</v>
      </c>
      <c r="G185" s="136">
        <v>0</v>
      </c>
      <c r="H185" s="90">
        <v>30000</v>
      </c>
      <c r="I185" s="90">
        <v>30000</v>
      </c>
      <c r="J185" s="378">
        <f t="shared" si="11"/>
        <v>30000</v>
      </c>
      <c r="K185" s="280">
        <v>26150.25</v>
      </c>
      <c r="L185" s="379">
        <f t="shared" si="12"/>
        <v>3849.75</v>
      </c>
      <c r="M185" s="150">
        <v>350</v>
      </c>
      <c r="N185" s="380">
        <f t="shared" si="13"/>
        <v>350</v>
      </c>
      <c r="O185" s="381">
        <f t="shared" si="14"/>
        <v>3499.75</v>
      </c>
    </row>
    <row r="186" spans="1:15" ht="15" customHeight="1" x14ac:dyDescent="0.25">
      <c r="A186" s="75">
        <v>6083</v>
      </c>
      <c r="B186" s="303" t="s">
        <v>624</v>
      </c>
      <c r="C186" s="138">
        <v>1130</v>
      </c>
      <c r="D186" s="139">
        <v>13.051724399602774</v>
      </c>
      <c r="E186" s="140">
        <v>0.5</v>
      </c>
      <c r="F186" s="140">
        <f t="shared" si="10"/>
        <v>0.5</v>
      </c>
      <c r="G186" s="141">
        <v>8.7352138307552327E-2</v>
      </c>
      <c r="H186" s="91">
        <v>44320</v>
      </c>
      <c r="I186" s="91">
        <f>40*C186</f>
        <v>45200</v>
      </c>
      <c r="J186" s="382">
        <f t="shared" si="11"/>
        <v>45200</v>
      </c>
      <c r="K186" s="282">
        <v>0</v>
      </c>
      <c r="L186" s="383">
        <f t="shared" si="12"/>
        <v>45200</v>
      </c>
      <c r="M186" s="155">
        <v>48000</v>
      </c>
      <c r="N186" s="384">
        <f t="shared" si="13"/>
        <v>45200</v>
      </c>
      <c r="O186" s="385">
        <f t="shared" si="14"/>
        <v>0</v>
      </c>
    </row>
    <row r="187" spans="1:15" x14ac:dyDescent="0.25">
      <c r="A187" s="75">
        <v>6118</v>
      </c>
      <c r="B187" s="302" t="s">
        <v>625</v>
      </c>
      <c r="C187" s="133">
        <v>853</v>
      </c>
      <c r="D187" s="134">
        <v>10.18503844717686</v>
      </c>
      <c r="E187" s="135">
        <v>0.6</v>
      </c>
      <c r="F187" s="135">
        <f t="shared" si="10"/>
        <v>0.4</v>
      </c>
      <c r="G187" s="136">
        <v>0.35447761194029853</v>
      </c>
      <c r="H187" s="90">
        <v>34600</v>
      </c>
      <c r="I187" s="90">
        <f>40*C187</f>
        <v>34120</v>
      </c>
      <c r="J187" s="378">
        <f t="shared" si="11"/>
        <v>34600</v>
      </c>
      <c r="K187" s="280">
        <v>0</v>
      </c>
      <c r="L187" s="379">
        <f t="shared" si="12"/>
        <v>34600</v>
      </c>
      <c r="M187" s="150">
        <v>33000</v>
      </c>
      <c r="N187" s="380">
        <f t="shared" si="13"/>
        <v>33000</v>
      </c>
      <c r="O187" s="381">
        <f t="shared" si="14"/>
        <v>1600</v>
      </c>
    </row>
    <row r="188" spans="1:15" ht="15" customHeight="1" x14ac:dyDescent="0.25">
      <c r="A188" s="75">
        <v>6195</v>
      </c>
      <c r="B188" s="303" t="s">
        <v>626</v>
      </c>
      <c r="C188" s="138">
        <v>2142</v>
      </c>
      <c r="D188" s="139">
        <v>13.490873642215762</v>
      </c>
      <c r="E188" s="140">
        <v>0.7</v>
      </c>
      <c r="F188" s="140">
        <f t="shared" si="10"/>
        <v>0.30000000000000004</v>
      </c>
      <c r="G188" s="141">
        <v>0.39479795633999071</v>
      </c>
      <c r="H188" s="91">
        <v>60000</v>
      </c>
      <c r="I188" s="91">
        <v>60000</v>
      </c>
      <c r="J188" s="382">
        <f t="shared" si="11"/>
        <v>60000</v>
      </c>
      <c r="K188" s="282">
        <v>59534.400000000001</v>
      </c>
      <c r="L188" s="383">
        <f t="shared" si="12"/>
        <v>465.59999999999854</v>
      </c>
      <c r="M188" s="155">
        <v>6300</v>
      </c>
      <c r="N188" s="384">
        <f t="shared" si="13"/>
        <v>465.59999999999854</v>
      </c>
      <c r="O188" s="385">
        <f t="shared" si="14"/>
        <v>0</v>
      </c>
    </row>
    <row r="189" spans="1:15" x14ac:dyDescent="0.25">
      <c r="A189" s="75">
        <v>6216</v>
      </c>
      <c r="B189" s="302" t="s">
        <v>627</v>
      </c>
      <c r="C189" s="133">
        <v>2062</v>
      </c>
      <c r="D189" s="134">
        <v>11.672006258577305</v>
      </c>
      <c r="E189" s="135">
        <v>0.7</v>
      </c>
      <c r="F189" s="135">
        <f t="shared" si="10"/>
        <v>0.30000000000000004</v>
      </c>
      <c r="G189" s="136">
        <v>0.34190231362467866</v>
      </c>
      <c r="H189" s="90">
        <v>60000</v>
      </c>
      <c r="I189" s="90">
        <v>60000</v>
      </c>
      <c r="J189" s="378">
        <f t="shared" si="11"/>
        <v>60000</v>
      </c>
      <c r="K189" s="280">
        <v>42600.3</v>
      </c>
      <c r="L189" s="379">
        <f t="shared" si="12"/>
        <v>17399.699999999997</v>
      </c>
      <c r="M189" s="150">
        <v>8400</v>
      </c>
      <c r="N189" s="380">
        <f t="shared" si="13"/>
        <v>8400</v>
      </c>
      <c r="O189" s="381">
        <f t="shared" si="14"/>
        <v>8999.6999999999971</v>
      </c>
    </row>
    <row r="190" spans="1:15" ht="15" customHeight="1" x14ac:dyDescent="0.25">
      <c r="A190" s="75">
        <v>6230</v>
      </c>
      <c r="B190" s="303" t="s">
        <v>628</v>
      </c>
      <c r="C190" s="138">
        <v>465</v>
      </c>
      <c r="D190" s="139">
        <v>1.1043294272648139</v>
      </c>
      <c r="E190" s="140">
        <v>0.8</v>
      </c>
      <c r="F190" s="140">
        <f t="shared" si="10"/>
        <v>0.19999999999999996</v>
      </c>
      <c r="G190" s="141">
        <v>0.5022321428571429</v>
      </c>
      <c r="H190" s="91">
        <v>30000</v>
      </c>
      <c r="I190" s="91">
        <v>30000</v>
      </c>
      <c r="J190" s="382">
        <f t="shared" si="11"/>
        <v>30000</v>
      </c>
      <c r="K190" s="282">
        <v>0</v>
      </c>
      <c r="L190" s="383">
        <f t="shared" si="12"/>
        <v>30000</v>
      </c>
      <c r="M190" s="155">
        <v>20000</v>
      </c>
      <c r="N190" s="384">
        <f t="shared" si="13"/>
        <v>20000</v>
      </c>
      <c r="O190" s="385">
        <f t="shared" si="14"/>
        <v>10000</v>
      </c>
    </row>
    <row r="191" spans="1:15" x14ac:dyDescent="0.25">
      <c r="A191" s="75">
        <v>6237</v>
      </c>
      <c r="B191" s="302" t="s">
        <v>629</v>
      </c>
      <c r="C191" s="133">
        <v>1404</v>
      </c>
      <c r="D191" s="134">
        <v>7.9982225488504897</v>
      </c>
      <c r="E191" s="135">
        <v>0.8</v>
      </c>
      <c r="F191" s="135">
        <f t="shared" si="10"/>
        <v>0.19999999999999996</v>
      </c>
      <c r="G191" s="136">
        <v>0.56774668630338732</v>
      </c>
      <c r="H191" s="90">
        <v>56320</v>
      </c>
      <c r="I191" s="90">
        <f>40*C191</f>
        <v>56160</v>
      </c>
      <c r="J191" s="378">
        <f t="shared" si="11"/>
        <v>56320</v>
      </c>
      <c r="K191" s="280">
        <v>56102.799999999996</v>
      </c>
      <c r="L191" s="379">
        <f t="shared" si="12"/>
        <v>217.20000000000437</v>
      </c>
      <c r="M191" s="150">
        <v>8000</v>
      </c>
      <c r="N191" s="380">
        <f t="shared" si="13"/>
        <v>217.20000000000437</v>
      </c>
      <c r="O191" s="381">
        <f t="shared" si="14"/>
        <v>0</v>
      </c>
    </row>
    <row r="192" spans="1:15" ht="15" customHeight="1" x14ac:dyDescent="0.25">
      <c r="A192" s="75">
        <v>6251</v>
      </c>
      <c r="B192" s="303" t="s">
        <v>630</v>
      </c>
      <c r="C192" s="138">
        <v>292</v>
      </c>
      <c r="D192" s="139">
        <v>3.0841735562139663</v>
      </c>
      <c r="E192" s="140">
        <v>0.7</v>
      </c>
      <c r="F192" s="140">
        <f t="shared" si="10"/>
        <v>0.30000000000000004</v>
      </c>
      <c r="G192" s="141">
        <v>0.46099290780141844</v>
      </c>
      <c r="H192" s="91">
        <v>30000</v>
      </c>
      <c r="I192" s="91">
        <v>30000</v>
      </c>
      <c r="J192" s="382">
        <f t="shared" si="11"/>
        <v>30000</v>
      </c>
      <c r="K192" s="282">
        <v>10620</v>
      </c>
      <c r="L192" s="383">
        <f t="shared" si="12"/>
        <v>19380</v>
      </c>
      <c r="M192" s="155">
        <v>4900</v>
      </c>
      <c r="N192" s="384">
        <f t="shared" si="13"/>
        <v>4900</v>
      </c>
      <c r="O192" s="385">
        <f t="shared" si="14"/>
        <v>14480</v>
      </c>
    </row>
    <row r="193" spans="1:17" x14ac:dyDescent="0.25">
      <c r="A193" s="75">
        <v>6293</v>
      </c>
      <c r="B193" s="302" t="s">
        <v>631</v>
      </c>
      <c r="C193" s="133">
        <v>659</v>
      </c>
      <c r="D193" s="134">
        <v>1.350254889336574</v>
      </c>
      <c r="E193" s="135">
        <v>0.8</v>
      </c>
      <c r="F193" s="135">
        <f t="shared" si="10"/>
        <v>0.19999999999999996</v>
      </c>
      <c r="G193" s="136">
        <v>0.55029585798816572</v>
      </c>
      <c r="H193" s="90">
        <v>30000</v>
      </c>
      <c r="I193" s="90">
        <v>30000</v>
      </c>
      <c r="J193" s="378">
        <f t="shared" si="11"/>
        <v>30000</v>
      </c>
      <c r="K193" s="280">
        <v>29030</v>
      </c>
      <c r="L193" s="379">
        <f t="shared" si="12"/>
        <v>970</v>
      </c>
      <c r="M193" s="150">
        <v>4800</v>
      </c>
      <c r="N193" s="380">
        <f t="shared" si="13"/>
        <v>970</v>
      </c>
      <c r="O193" s="381">
        <f t="shared" si="14"/>
        <v>0</v>
      </c>
    </row>
    <row r="194" spans="1:17" ht="15" customHeight="1" x14ac:dyDescent="0.25">
      <c r="A194" s="75">
        <v>6335</v>
      </c>
      <c r="B194" s="303" t="s">
        <v>633</v>
      </c>
      <c r="C194" s="138">
        <v>1180</v>
      </c>
      <c r="D194" s="139">
        <v>4.1134472908617745</v>
      </c>
      <c r="E194" s="140">
        <v>0.7</v>
      </c>
      <c r="F194" s="140">
        <f t="shared" si="10"/>
        <v>0.30000000000000004</v>
      </c>
      <c r="G194" s="141">
        <v>0.46355140186915889</v>
      </c>
      <c r="H194" s="91">
        <v>46640</v>
      </c>
      <c r="I194" s="91">
        <f>40*C194</f>
        <v>47200</v>
      </c>
      <c r="J194" s="382">
        <f t="shared" si="11"/>
        <v>47200</v>
      </c>
      <c r="K194" s="282">
        <v>0</v>
      </c>
      <c r="L194" s="383">
        <f t="shared" si="12"/>
        <v>47200</v>
      </c>
      <c r="M194" s="155">
        <v>7000</v>
      </c>
      <c r="N194" s="384">
        <f t="shared" si="13"/>
        <v>7000</v>
      </c>
      <c r="O194" s="385">
        <f t="shared" si="14"/>
        <v>40200</v>
      </c>
    </row>
    <row r="195" spans="1:17" x14ac:dyDescent="0.25">
      <c r="A195" s="75">
        <v>6384</v>
      </c>
      <c r="B195" s="302" t="s">
        <v>635</v>
      </c>
      <c r="C195" s="133">
        <v>831</v>
      </c>
      <c r="D195" s="134">
        <v>5.5095869733882159</v>
      </c>
      <c r="E195" s="135">
        <v>0.7</v>
      </c>
      <c r="F195" s="135">
        <f t="shared" si="10"/>
        <v>0.30000000000000004</v>
      </c>
      <c r="G195" s="136">
        <v>0.31751824817518248</v>
      </c>
      <c r="H195" s="90">
        <v>34360</v>
      </c>
      <c r="I195" s="90">
        <f>40*C195</f>
        <v>33240</v>
      </c>
      <c r="J195" s="378">
        <f t="shared" si="11"/>
        <v>34360</v>
      </c>
      <c r="K195" s="280">
        <v>18390</v>
      </c>
      <c r="L195" s="379">
        <f t="shared" si="12"/>
        <v>15970</v>
      </c>
      <c r="M195" s="150">
        <v>90300</v>
      </c>
      <c r="N195" s="380">
        <f t="shared" si="13"/>
        <v>15970</v>
      </c>
      <c r="O195" s="381">
        <f t="shared" si="14"/>
        <v>0</v>
      </c>
    </row>
    <row r="196" spans="1:17" ht="15" customHeight="1" x14ac:dyDescent="0.25">
      <c r="A196" s="75">
        <v>6440</v>
      </c>
      <c r="B196" s="303" t="s">
        <v>637</v>
      </c>
      <c r="C196" s="138">
        <v>154</v>
      </c>
      <c r="D196" s="139">
        <v>0.81011702335040803</v>
      </c>
      <c r="E196" s="140">
        <v>0.85</v>
      </c>
      <c r="F196" s="140">
        <f t="shared" ref="F196:F203" si="15">1-E196</f>
        <v>0.15000000000000002</v>
      </c>
      <c r="G196" s="141">
        <v>0.58227848101265822</v>
      </c>
      <c r="H196" s="91">
        <v>30000</v>
      </c>
      <c r="I196" s="91">
        <v>30000</v>
      </c>
      <c r="J196" s="382">
        <f t="shared" ref="J196:J203" si="16">MAX(H196,I196)</f>
        <v>30000</v>
      </c>
      <c r="K196" s="282">
        <v>23083.200000000001</v>
      </c>
      <c r="L196" s="383">
        <f t="shared" ref="L196:L203" si="17">J196-K196</f>
        <v>6916.7999999999993</v>
      </c>
      <c r="M196" s="155">
        <v>0</v>
      </c>
      <c r="N196" s="384">
        <f t="shared" ref="N196:N203" si="18">MIN(L196,M196)</f>
        <v>0</v>
      </c>
      <c r="O196" s="385">
        <f t="shared" ref="O196:O203" si="19">L196-N196</f>
        <v>6916.7999999999993</v>
      </c>
    </row>
    <row r="197" spans="1:17" x14ac:dyDescent="0.25">
      <c r="A197" s="75">
        <v>6426</v>
      </c>
      <c r="B197" s="302" t="s">
        <v>638</v>
      </c>
      <c r="C197" s="133">
        <v>783</v>
      </c>
      <c r="D197" s="134">
        <v>5.6120984508885936</v>
      </c>
      <c r="E197" s="135">
        <v>0.7</v>
      </c>
      <c r="F197" s="135">
        <f t="shared" si="15"/>
        <v>0.30000000000000004</v>
      </c>
      <c r="G197" s="136">
        <v>0.41507024265644954</v>
      </c>
      <c r="H197" s="90">
        <v>31520</v>
      </c>
      <c r="I197" s="90">
        <f>40*C197</f>
        <v>31320</v>
      </c>
      <c r="J197" s="378">
        <f t="shared" si="16"/>
        <v>31520</v>
      </c>
      <c r="K197" s="280">
        <v>31512.000000000004</v>
      </c>
      <c r="L197" s="379">
        <f t="shared" si="17"/>
        <v>7.999999999996362</v>
      </c>
      <c r="M197" s="150">
        <v>10500</v>
      </c>
      <c r="N197" s="380">
        <f t="shared" si="18"/>
        <v>7.999999999996362</v>
      </c>
      <c r="O197" s="381">
        <f t="shared" si="19"/>
        <v>0</v>
      </c>
    </row>
    <row r="198" spans="1:17" ht="15" customHeight="1" x14ac:dyDescent="0.25">
      <c r="A198" s="75">
        <v>6475</v>
      </c>
      <c r="B198" s="303" t="s">
        <v>640</v>
      </c>
      <c r="C198" s="138">
        <v>557</v>
      </c>
      <c r="D198" s="139">
        <v>3.8687003953733314</v>
      </c>
      <c r="E198" s="140">
        <v>0.6</v>
      </c>
      <c r="F198" s="140">
        <f t="shared" si="15"/>
        <v>0.4</v>
      </c>
      <c r="G198" s="141">
        <v>0.40333333333333332</v>
      </c>
      <c r="H198" s="91">
        <v>30000</v>
      </c>
      <c r="I198" s="91">
        <v>30000</v>
      </c>
      <c r="J198" s="382">
        <f t="shared" si="16"/>
        <v>30000</v>
      </c>
      <c r="K198" s="282">
        <v>29976.400000000001</v>
      </c>
      <c r="L198" s="383">
        <f t="shared" si="17"/>
        <v>23.599999999998545</v>
      </c>
      <c r="M198" s="155">
        <v>9000</v>
      </c>
      <c r="N198" s="384">
        <f t="shared" si="18"/>
        <v>23.599999999998545</v>
      </c>
      <c r="O198" s="385">
        <f t="shared" si="19"/>
        <v>0</v>
      </c>
    </row>
    <row r="199" spans="1:17" x14ac:dyDescent="0.25">
      <c r="A199" s="75">
        <v>6608</v>
      </c>
      <c r="B199" s="302" t="s">
        <v>641</v>
      </c>
      <c r="C199" s="133">
        <v>1538</v>
      </c>
      <c r="D199" s="134">
        <v>11.864902995997628</v>
      </c>
      <c r="E199" s="135">
        <v>0.5</v>
      </c>
      <c r="F199" s="135">
        <f t="shared" si="15"/>
        <v>0.5</v>
      </c>
      <c r="G199" s="136">
        <v>0.15476904619076184</v>
      </c>
      <c r="H199" s="90">
        <v>60000</v>
      </c>
      <c r="I199" s="90">
        <v>60000</v>
      </c>
      <c r="J199" s="378">
        <f t="shared" si="16"/>
        <v>60000</v>
      </c>
      <c r="K199" s="280">
        <v>57342</v>
      </c>
      <c r="L199" s="379">
        <f t="shared" si="17"/>
        <v>2658</v>
      </c>
      <c r="M199" s="150">
        <v>56500</v>
      </c>
      <c r="N199" s="380">
        <f t="shared" si="18"/>
        <v>2658</v>
      </c>
      <c r="O199" s="381">
        <f t="shared" si="19"/>
        <v>0</v>
      </c>
    </row>
    <row r="200" spans="1:17" ht="15" customHeight="1" x14ac:dyDescent="0.25">
      <c r="A200" s="75">
        <v>469</v>
      </c>
      <c r="B200" s="303" t="s">
        <v>644</v>
      </c>
      <c r="C200" s="138">
        <v>796</v>
      </c>
      <c r="D200" s="139">
        <v>7.6310997825197919</v>
      </c>
      <c r="E200" s="140">
        <v>0.6</v>
      </c>
      <c r="F200" s="140">
        <f t="shared" si="15"/>
        <v>0.4</v>
      </c>
      <c r="G200" s="141">
        <v>0.18950064020486557</v>
      </c>
      <c r="H200" s="91">
        <v>31160</v>
      </c>
      <c r="I200" s="91">
        <f>40*C200</f>
        <v>31840</v>
      </c>
      <c r="J200" s="382">
        <f t="shared" si="16"/>
        <v>31840</v>
      </c>
      <c r="K200" s="282">
        <v>30827.600000000002</v>
      </c>
      <c r="L200" s="383">
        <f t="shared" si="17"/>
        <v>1012.3999999999978</v>
      </c>
      <c r="M200" s="155">
        <v>4200</v>
      </c>
      <c r="N200" s="384">
        <f t="shared" si="18"/>
        <v>1012.3999999999978</v>
      </c>
      <c r="O200" s="385">
        <f t="shared" si="19"/>
        <v>0</v>
      </c>
    </row>
    <row r="201" spans="1:17" x14ac:dyDescent="0.25">
      <c r="A201" s="75">
        <v>6692</v>
      </c>
      <c r="B201" s="302" t="s">
        <v>645</v>
      </c>
      <c r="C201" s="133">
        <v>1147</v>
      </c>
      <c r="D201" s="134">
        <v>4.5583343799122025</v>
      </c>
      <c r="E201" s="135">
        <v>0.7</v>
      </c>
      <c r="F201" s="135">
        <f t="shared" si="15"/>
        <v>0.30000000000000004</v>
      </c>
      <c r="G201" s="136">
        <v>0.36449399656946829</v>
      </c>
      <c r="H201" s="90">
        <v>47120</v>
      </c>
      <c r="I201" s="90">
        <f>40*C201</f>
        <v>45880</v>
      </c>
      <c r="J201" s="378">
        <f t="shared" si="16"/>
        <v>47120</v>
      </c>
      <c r="K201" s="280">
        <v>23599.200000000004</v>
      </c>
      <c r="L201" s="379">
        <f t="shared" si="17"/>
        <v>23520.799999999996</v>
      </c>
      <c r="M201" s="150">
        <v>2870</v>
      </c>
      <c r="N201" s="380">
        <f t="shared" si="18"/>
        <v>2870</v>
      </c>
      <c r="O201" s="381">
        <f t="shared" si="19"/>
        <v>20650.799999999996</v>
      </c>
    </row>
    <row r="202" spans="1:17" ht="15" customHeight="1" x14ac:dyDescent="0.25">
      <c r="A202" s="75">
        <v>6720</v>
      </c>
      <c r="B202" s="303" t="s">
        <v>647</v>
      </c>
      <c r="C202" s="138">
        <v>453</v>
      </c>
      <c r="D202" s="139">
        <v>4.2156789245795245</v>
      </c>
      <c r="E202" s="140">
        <v>0.7</v>
      </c>
      <c r="F202" s="140">
        <f t="shared" si="15"/>
        <v>0.30000000000000004</v>
      </c>
      <c r="G202" s="141">
        <v>0.38086303939962479</v>
      </c>
      <c r="H202" s="91">
        <v>30000</v>
      </c>
      <c r="I202" s="91">
        <v>30000</v>
      </c>
      <c r="J202" s="382">
        <f t="shared" si="16"/>
        <v>30000</v>
      </c>
      <c r="K202" s="282">
        <v>0</v>
      </c>
      <c r="L202" s="383">
        <f t="shared" si="17"/>
        <v>30000</v>
      </c>
      <c r="M202" s="155">
        <v>3500</v>
      </c>
      <c r="N202" s="384">
        <f t="shared" si="18"/>
        <v>3500</v>
      </c>
      <c r="O202" s="385">
        <f t="shared" si="19"/>
        <v>26500</v>
      </c>
    </row>
    <row r="203" spans="1:17" ht="15.75" thickBot="1" x14ac:dyDescent="0.3">
      <c r="A203" s="75">
        <v>6748</v>
      </c>
      <c r="B203" s="306" t="s">
        <v>648</v>
      </c>
      <c r="C203" s="286">
        <v>346</v>
      </c>
      <c r="D203" s="287">
        <v>12.019773527943286</v>
      </c>
      <c r="E203" s="288">
        <v>0.5</v>
      </c>
      <c r="F203" s="288">
        <f t="shared" si="15"/>
        <v>0.5</v>
      </c>
      <c r="G203" s="289">
        <v>9.5032397408207347E-2</v>
      </c>
      <c r="H203" s="92">
        <v>30000</v>
      </c>
      <c r="I203" s="92">
        <v>30000</v>
      </c>
      <c r="J203" s="386">
        <f t="shared" si="16"/>
        <v>30000</v>
      </c>
      <c r="K203" s="291">
        <v>6926</v>
      </c>
      <c r="L203" s="387">
        <f t="shared" si="17"/>
        <v>23074</v>
      </c>
      <c r="M203" s="293">
        <v>38000</v>
      </c>
      <c r="N203" s="388">
        <f t="shared" si="18"/>
        <v>23074</v>
      </c>
      <c r="O203" s="389">
        <f t="shared" si="19"/>
        <v>0</v>
      </c>
    </row>
    <row r="204" spans="1:17" hidden="1" x14ac:dyDescent="0.25">
      <c r="H204" s="86">
        <f>SUM(H3:H203)</f>
        <v>7434600</v>
      </c>
      <c r="I204" s="87">
        <f>SUM(I3:I203)</f>
        <v>7424720</v>
      </c>
      <c r="J204" s="242"/>
      <c r="K204" s="158">
        <f>SUM(K3:K203)</f>
        <v>4671312.5500000007</v>
      </c>
      <c r="L204" s="154">
        <f>SUM(L3:L203)</f>
        <v>2850887.45</v>
      </c>
      <c r="M204" s="155">
        <f>SUM(M3:M203)</f>
        <v>4782505</v>
      </c>
      <c r="N204" s="384">
        <f t="shared" ref="N204:O204" si="20">SUM(N3:N203)</f>
        <v>1663303.1999999997</v>
      </c>
      <c r="O204" s="281">
        <f t="shared" si="20"/>
        <v>1187584.2500000002</v>
      </c>
      <c r="Q204" s="83"/>
    </row>
    <row r="205" spans="1:17" hidden="1" x14ac:dyDescent="0.25">
      <c r="H205" s="85">
        <v>10572240</v>
      </c>
      <c r="K205" s="153">
        <v>7808954</v>
      </c>
      <c r="M205" s="155">
        <v>6094075</v>
      </c>
      <c r="O205" s="281"/>
      <c r="Q205" s="83"/>
    </row>
    <row r="206" spans="1:17" x14ac:dyDescent="0.25">
      <c r="K206" s="391"/>
      <c r="L206" s="392"/>
      <c r="M206" s="486"/>
      <c r="N206" s="393"/>
      <c r="O206" s="394"/>
      <c r="Q206" s="83"/>
    </row>
    <row r="207" spans="1:17" x14ac:dyDescent="0.25">
      <c r="B207" s="493" t="s">
        <v>1348</v>
      </c>
      <c r="C207" s="494"/>
      <c r="D207" s="495"/>
      <c r="E207" s="496" t="s">
        <v>1349</v>
      </c>
      <c r="F207" s="497"/>
      <c r="G207" s="498"/>
      <c r="H207" s="483"/>
      <c r="K207" s="391"/>
      <c r="L207" s="395"/>
      <c r="M207" s="486"/>
      <c r="N207" s="396"/>
      <c r="O207" s="394"/>
      <c r="Q207" s="83"/>
    </row>
    <row r="208" spans="1:17" x14ac:dyDescent="0.25">
      <c r="B208" s="76"/>
      <c r="C208" s="397"/>
      <c r="D208" s="398"/>
      <c r="E208" s="76"/>
      <c r="F208" s="76"/>
      <c r="G208" s="399"/>
      <c r="K208" s="391"/>
      <c r="L208" s="395"/>
      <c r="M208" s="486"/>
      <c r="N208" s="396"/>
      <c r="O208" s="394"/>
      <c r="Q208" s="400"/>
    </row>
    <row r="209" spans="2:17" x14ac:dyDescent="0.25">
      <c r="B209" s="76"/>
      <c r="C209" s="397"/>
      <c r="D209" s="398"/>
      <c r="E209" s="76"/>
      <c r="F209" s="76"/>
      <c r="G209" s="399"/>
      <c r="K209" s="391"/>
      <c r="L209" s="395"/>
      <c r="M209" s="486"/>
      <c r="N209" s="396"/>
      <c r="O209" s="394"/>
      <c r="Q209" s="400"/>
    </row>
    <row r="210" spans="2:17" x14ac:dyDescent="0.25">
      <c r="B210" s="76"/>
      <c r="C210" s="397"/>
      <c r="D210" s="398"/>
      <c r="E210" s="76"/>
      <c r="F210" s="76"/>
      <c r="G210" s="399"/>
      <c r="K210" s="391"/>
      <c r="L210" s="395"/>
      <c r="M210" s="486"/>
      <c r="N210" s="396"/>
      <c r="O210" s="394"/>
      <c r="Q210" s="400"/>
    </row>
    <row r="211" spans="2:17" x14ac:dyDescent="0.25">
      <c r="B211" s="76"/>
      <c r="C211" s="397"/>
      <c r="D211" s="398"/>
      <c r="E211" s="76"/>
      <c r="F211" s="76"/>
      <c r="G211" s="399"/>
      <c r="K211" s="391"/>
      <c r="L211" s="395"/>
      <c r="M211" s="486"/>
      <c r="N211" s="396"/>
      <c r="O211" s="394"/>
      <c r="Q211" s="400"/>
    </row>
    <row r="212" spans="2:17" x14ac:dyDescent="0.25">
      <c r="B212" s="76"/>
      <c r="C212" s="397"/>
      <c r="D212" s="398"/>
      <c r="E212" s="76"/>
      <c r="F212" s="76"/>
      <c r="G212" s="399"/>
      <c r="K212" s="391"/>
      <c r="L212" s="395"/>
      <c r="M212" s="486"/>
      <c r="N212" s="396"/>
      <c r="O212" s="394"/>
      <c r="Q212" s="400"/>
    </row>
    <row r="213" spans="2:17" x14ac:dyDescent="0.25">
      <c r="B213" s="76"/>
      <c r="C213" s="397"/>
      <c r="D213" s="398"/>
      <c r="E213" s="76"/>
      <c r="F213" s="76"/>
      <c r="G213" s="399"/>
      <c r="K213" s="391"/>
      <c r="L213" s="395"/>
      <c r="M213" s="486"/>
      <c r="N213" s="396"/>
      <c r="O213" s="394"/>
      <c r="Q213" s="400"/>
    </row>
    <row r="214" spans="2:17" x14ac:dyDescent="0.25">
      <c r="B214" s="76"/>
      <c r="C214" s="397"/>
      <c r="D214" s="398"/>
      <c r="E214" s="76"/>
      <c r="F214" s="76"/>
      <c r="G214" s="399"/>
      <c r="K214" s="391"/>
      <c r="L214" s="395"/>
      <c r="M214" s="486"/>
      <c r="N214" s="396"/>
      <c r="O214" s="394"/>
      <c r="Q214" s="400"/>
    </row>
    <row r="215" spans="2:17" x14ac:dyDescent="0.25">
      <c r="B215" s="76"/>
      <c r="C215" s="397"/>
      <c r="D215" s="398"/>
      <c r="E215" s="76"/>
      <c r="F215" s="76"/>
      <c r="G215" s="399"/>
      <c r="K215" s="391"/>
      <c r="L215" s="395"/>
      <c r="M215" s="486"/>
      <c r="N215" s="396"/>
      <c r="O215" s="394"/>
      <c r="Q215" s="400"/>
    </row>
    <row r="216" spans="2:17" x14ac:dyDescent="0.25">
      <c r="B216" s="76"/>
      <c r="C216" s="397"/>
      <c r="D216" s="398"/>
      <c r="E216" s="76"/>
      <c r="F216" s="76"/>
      <c r="G216" s="399"/>
      <c r="K216" s="391"/>
      <c r="L216" s="395"/>
      <c r="M216" s="486"/>
      <c r="N216" s="396"/>
      <c r="O216" s="394"/>
      <c r="Q216" s="400"/>
    </row>
    <row r="217" spans="2:17" x14ac:dyDescent="0.25">
      <c r="B217" s="76"/>
      <c r="C217" s="397"/>
      <c r="D217" s="398"/>
      <c r="E217" s="76"/>
      <c r="F217" s="76"/>
      <c r="G217" s="399"/>
      <c r="K217" s="391"/>
      <c r="L217" s="395"/>
      <c r="M217" s="486"/>
      <c r="N217" s="396"/>
      <c r="O217" s="394"/>
      <c r="Q217" s="400"/>
    </row>
    <row r="218" spans="2:17" x14ac:dyDescent="0.25">
      <c r="B218" s="76"/>
      <c r="C218" s="397"/>
      <c r="D218" s="398"/>
      <c r="E218" s="76"/>
      <c r="F218" s="76"/>
      <c r="G218" s="399"/>
      <c r="K218" s="391"/>
      <c r="L218" s="395"/>
      <c r="M218" s="486"/>
      <c r="N218" s="396"/>
      <c r="O218" s="394"/>
      <c r="Q218" s="400"/>
    </row>
    <row r="219" spans="2:17" x14ac:dyDescent="0.25">
      <c r="B219" s="76"/>
      <c r="C219" s="397"/>
      <c r="D219" s="398"/>
      <c r="E219" s="76"/>
      <c r="F219" s="76"/>
      <c r="G219" s="399"/>
      <c r="K219" s="391"/>
      <c r="L219" s="395"/>
      <c r="M219" s="486"/>
      <c r="N219" s="396"/>
      <c r="O219" s="394"/>
      <c r="Q219" s="400"/>
    </row>
    <row r="220" spans="2:17" x14ac:dyDescent="0.25">
      <c r="B220" s="76"/>
      <c r="C220" s="397"/>
      <c r="D220" s="398"/>
      <c r="E220" s="76"/>
      <c r="F220" s="76"/>
      <c r="G220" s="399"/>
      <c r="K220" s="391"/>
      <c r="L220" s="395"/>
      <c r="M220" s="486"/>
      <c r="N220" s="396"/>
      <c r="O220" s="394"/>
      <c r="Q220" s="400"/>
    </row>
    <row r="221" spans="2:17" x14ac:dyDescent="0.25">
      <c r="B221" s="76"/>
      <c r="C221" s="397"/>
      <c r="D221" s="398"/>
      <c r="E221" s="76"/>
      <c r="F221" s="76"/>
      <c r="G221" s="399"/>
      <c r="K221" s="391"/>
      <c r="L221" s="395"/>
      <c r="M221" s="486"/>
      <c r="N221" s="396"/>
      <c r="O221" s="394"/>
      <c r="Q221" s="400"/>
    </row>
    <row r="222" spans="2:17" x14ac:dyDescent="0.25">
      <c r="B222" s="76"/>
      <c r="C222" s="397"/>
      <c r="D222" s="398"/>
      <c r="E222" s="76"/>
      <c r="F222" s="76"/>
      <c r="G222" s="399"/>
      <c r="K222" s="391"/>
      <c r="L222" s="395"/>
      <c r="M222" s="486"/>
      <c r="N222" s="396"/>
      <c r="O222" s="394"/>
      <c r="Q222" s="400"/>
    </row>
    <row r="223" spans="2:17" x14ac:dyDescent="0.25">
      <c r="B223" s="76"/>
      <c r="C223" s="397"/>
      <c r="D223" s="398"/>
      <c r="E223" s="76"/>
      <c r="F223" s="76"/>
      <c r="G223" s="399"/>
      <c r="K223" s="391"/>
      <c r="L223" s="395"/>
      <c r="M223" s="486"/>
      <c r="N223" s="396"/>
      <c r="O223" s="394"/>
      <c r="Q223" s="400"/>
    </row>
    <row r="224" spans="2:17" x14ac:dyDescent="0.25">
      <c r="B224" s="76"/>
      <c r="C224" s="397"/>
      <c r="D224" s="398"/>
      <c r="E224" s="76"/>
      <c r="F224" s="76"/>
      <c r="G224" s="399"/>
      <c r="K224" s="391"/>
      <c r="L224" s="395"/>
      <c r="M224" s="486"/>
      <c r="N224" s="396"/>
      <c r="O224" s="394"/>
      <c r="Q224" s="400"/>
    </row>
    <row r="225" spans="2:17" x14ac:dyDescent="0.25">
      <c r="B225" s="76"/>
      <c r="C225" s="397"/>
      <c r="D225" s="398"/>
      <c r="E225" s="76"/>
      <c r="F225" s="76"/>
      <c r="G225" s="399"/>
      <c r="K225" s="391"/>
      <c r="L225" s="395"/>
      <c r="M225" s="486"/>
      <c r="N225" s="396"/>
      <c r="O225" s="394"/>
      <c r="Q225" s="400"/>
    </row>
    <row r="226" spans="2:17" x14ac:dyDescent="0.25">
      <c r="B226" s="76"/>
      <c r="C226" s="397"/>
      <c r="D226" s="398"/>
      <c r="E226" s="76"/>
      <c r="F226" s="76"/>
      <c r="G226" s="399"/>
      <c r="K226" s="391"/>
      <c r="L226" s="395"/>
      <c r="M226" s="486"/>
      <c r="N226" s="396"/>
      <c r="O226" s="394"/>
      <c r="Q226" s="400"/>
    </row>
    <row r="227" spans="2:17" x14ac:dyDescent="0.25">
      <c r="B227" s="76"/>
      <c r="C227" s="397"/>
      <c r="D227" s="398"/>
      <c r="E227" s="76"/>
      <c r="F227" s="76"/>
      <c r="G227" s="399"/>
      <c r="K227" s="391"/>
      <c r="L227" s="395"/>
      <c r="M227" s="486"/>
      <c r="N227" s="396"/>
      <c r="O227" s="394"/>
      <c r="Q227" s="400"/>
    </row>
    <row r="228" spans="2:17" x14ac:dyDescent="0.25">
      <c r="B228" s="76"/>
      <c r="C228" s="397"/>
      <c r="D228" s="398"/>
      <c r="E228" s="76"/>
      <c r="F228" s="76"/>
      <c r="G228" s="399"/>
      <c r="K228" s="391"/>
      <c r="L228" s="395"/>
      <c r="M228" s="486"/>
      <c r="N228" s="396"/>
      <c r="O228" s="394"/>
      <c r="Q228" s="400"/>
    </row>
    <row r="229" spans="2:17" x14ac:dyDescent="0.25">
      <c r="B229" s="76"/>
      <c r="C229" s="397"/>
      <c r="D229" s="398"/>
      <c r="E229" s="76"/>
      <c r="F229" s="76"/>
      <c r="G229" s="399"/>
      <c r="K229" s="391"/>
      <c r="L229" s="395"/>
      <c r="M229" s="486"/>
      <c r="N229" s="396"/>
      <c r="O229" s="394"/>
      <c r="Q229" s="400"/>
    </row>
    <row r="230" spans="2:17" x14ac:dyDescent="0.25">
      <c r="B230" s="76"/>
      <c r="C230" s="397"/>
      <c r="D230" s="398"/>
      <c r="E230" s="76"/>
      <c r="F230" s="76"/>
      <c r="G230" s="399"/>
      <c r="K230" s="391"/>
      <c r="L230" s="395"/>
      <c r="M230" s="486"/>
      <c r="N230" s="396"/>
      <c r="O230" s="394"/>
      <c r="Q230" s="400"/>
    </row>
    <row r="231" spans="2:17" x14ac:dyDescent="0.25">
      <c r="B231" s="76"/>
      <c r="C231" s="397"/>
      <c r="D231" s="398"/>
      <c r="E231" s="76"/>
      <c r="F231" s="76"/>
      <c r="G231" s="399"/>
      <c r="K231" s="391"/>
      <c r="L231" s="395"/>
      <c r="M231" s="486"/>
      <c r="N231" s="396"/>
      <c r="O231" s="394"/>
      <c r="Q231" s="400"/>
    </row>
    <row r="232" spans="2:17" x14ac:dyDescent="0.25">
      <c r="B232" s="76"/>
      <c r="C232" s="397"/>
      <c r="D232" s="398"/>
      <c r="E232" s="76"/>
      <c r="F232" s="76"/>
      <c r="G232" s="399"/>
      <c r="K232" s="391"/>
      <c r="L232" s="395"/>
      <c r="M232" s="486"/>
      <c r="N232" s="396"/>
      <c r="O232" s="394"/>
      <c r="Q232" s="400"/>
    </row>
    <row r="233" spans="2:17" x14ac:dyDescent="0.25">
      <c r="B233" s="76"/>
      <c r="C233" s="397"/>
      <c r="D233" s="398"/>
      <c r="E233" s="76"/>
      <c r="F233" s="76"/>
      <c r="G233" s="399"/>
      <c r="K233" s="391"/>
      <c r="L233" s="395"/>
      <c r="M233" s="486"/>
      <c r="N233" s="396"/>
      <c r="O233" s="394"/>
      <c r="Q233" s="400"/>
    </row>
    <row r="234" spans="2:17" x14ac:dyDescent="0.25">
      <c r="B234" s="76"/>
      <c r="C234" s="397"/>
      <c r="D234" s="398"/>
      <c r="E234" s="76"/>
      <c r="F234" s="76"/>
      <c r="G234" s="399"/>
      <c r="K234" s="391"/>
      <c r="L234" s="395"/>
      <c r="M234" s="486"/>
      <c r="N234" s="396"/>
      <c r="O234" s="394"/>
      <c r="Q234" s="400"/>
    </row>
    <row r="235" spans="2:17" x14ac:dyDescent="0.25">
      <c r="B235" s="76"/>
      <c r="C235" s="397"/>
      <c r="D235" s="398"/>
      <c r="E235" s="76"/>
      <c r="F235" s="76"/>
      <c r="G235" s="399"/>
      <c r="K235" s="391"/>
      <c r="L235" s="395"/>
      <c r="M235" s="486"/>
      <c r="N235" s="396"/>
      <c r="O235" s="394"/>
      <c r="Q235" s="401"/>
    </row>
    <row r="236" spans="2:17" x14ac:dyDescent="0.25">
      <c r="B236" s="76"/>
      <c r="C236" s="397"/>
      <c r="D236" s="398"/>
      <c r="E236" s="76"/>
      <c r="F236" s="76"/>
      <c r="G236" s="399"/>
      <c r="K236" s="391"/>
      <c r="L236" s="395"/>
      <c r="M236" s="486"/>
      <c r="N236" s="396"/>
      <c r="O236" s="394"/>
      <c r="Q236" s="400"/>
    </row>
    <row r="237" spans="2:17" x14ac:dyDescent="0.25">
      <c r="B237" s="76"/>
      <c r="C237" s="397"/>
      <c r="D237" s="398"/>
      <c r="E237" s="76"/>
      <c r="F237" s="76"/>
      <c r="G237" s="399"/>
      <c r="K237" s="391"/>
      <c r="L237" s="395"/>
      <c r="M237" s="486"/>
      <c r="N237" s="396"/>
      <c r="O237" s="394"/>
      <c r="Q237" s="400"/>
    </row>
    <row r="238" spans="2:17" x14ac:dyDescent="0.25">
      <c r="B238" s="76"/>
      <c r="C238" s="397"/>
      <c r="D238" s="398"/>
      <c r="E238" s="76"/>
      <c r="F238" s="76"/>
      <c r="G238" s="399"/>
      <c r="K238" s="391"/>
      <c r="L238" s="395"/>
      <c r="M238" s="486"/>
      <c r="N238" s="396"/>
      <c r="O238" s="394"/>
      <c r="Q238" s="400"/>
    </row>
    <row r="239" spans="2:17" x14ac:dyDescent="0.25">
      <c r="B239" s="76"/>
      <c r="C239" s="397"/>
      <c r="D239" s="398"/>
      <c r="E239" s="76"/>
      <c r="F239" s="76"/>
      <c r="G239" s="399"/>
      <c r="K239" s="391"/>
      <c r="L239" s="395"/>
      <c r="M239" s="486"/>
      <c r="N239" s="396"/>
      <c r="O239" s="394"/>
      <c r="Q239" s="400"/>
    </row>
    <row r="240" spans="2:17" x14ac:dyDescent="0.25">
      <c r="B240" s="76"/>
      <c r="C240" s="397"/>
      <c r="D240" s="398"/>
      <c r="E240" s="76"/>
      <c r="F240" s="76"/>
      <c r="G240" s="399"/>
      <c r="K240" s="391"/>
      <c r="L240" s="395"/>
      <c r="M240" s="486"/>
      <c r="N240" s="396"/>
      <c r="O240" s="394"/>
      <c r="Q240" s="400"/>
    </row>
    <row r="241" spans="2:17" x14ac:dyDescent="0.25">
      <c r="B241" s="76"/>
      <c r="C241" s="397"/>
      <c r="D241" s="398"/>
      <c r="E241" s="76"/>
      <c r="F241" s="76"/>
      <c r="G241" s="399"/>
      <c r="K241" s="391"/>
      <c r="L241" s="395"/>
      <c r="M241" s="486"/>
      <c r="N241" s="396"/>
      <c r="O241" s="394"/>
      <c r="Q241" s="400"/>
    </row>
    <row r="242" spans="2:17" x14ac:dyDescent="0.25">
      <c r="B242" s="76"/>
      <c r="C242" s="397"/>
      <c r="D242" s="398"/>
      <c r="E242" s="76"/>
      <c r="F242" s="76"/>
      <c r="G242" s="399"/>
      <c r="K242" s="391"/>
      <c r="L242" s="395"/>
      <c r="M242" s="486"/>
      <c r="N242" s="396"/>
      <c r="O242" s="394"/>
      <c r="Q242" s="400"/>
    </row>
    <row r="243" spans="2:17" x14ac:dyDescent="0.25">
      <c r="B243" s="76"/>
      <c r="C243" s="397"/>
      <c r="D243" s="398"/>
      <c r="E243" s="76"/>
      <c r="F243" s="76"/>
      <c r="G243" s="399"/>
      <c r="K243" s="391"/>
      <c r="L243" s="395"/>
      <c r="M243" s="486"/>
      <c r="N243" s="396"/>
      <c r="O243" s="394"/>
      <c r="Q243" s="400"/>
    </row>
    <row r="244" spans="2:17" x14ac:dyDescent="0.25">
      <c r="B244" s="76"/>
      <c r="C244" s="397"/>
      <c r="D244" s="398"/>
      <c r="E244" s="76"/>
      <c r="F244" s="76"/>
      <c r="G244" s="399"/>
      <c r="K244" s="391"/>
      <c r="L244" s="395"/>
      <c r="M244" s="486"/>
      <c r="N244" s="396"/>
      <c r="O244" s="394"/>
      <c r="Q244" s="401"/>
    </row>
    <row r="245" spans="2:17" x14ac:dyDescent="0.25">
      <c r="B245" s="76"/>
      <c r="C245" s="397"/>
      <c r="D245" s="398"/>
      <c r="E245" s="76"/>
      <c r="F245" s="76"/>
      <c r="G245" s="399"/>
      <c r="K245" s="391"/>
      <c r="L245" s="395"/>
      <c r="M245" s="486"/>
      <c r="N245" s="396"/>
      <c r="O245" s="394"/>
      <c r="Q245" s="400"/>
    </row>
    <row r="246" spans="2:17" x14ac:dyDescent="0.25">
      <c r="B246" s="76"/>
      <c r="C246" s="397"/>
      <c r="D246" s="398"/>
      <c r="E246" s="76"/>
      <c r="F246" s="76"/>
      <c r="G246" s="399"/>
      <c r="K246" s="391"/>
      <c r="L246" s="395"/>
      <c r="M246" s="486"/>
      <c r="N246" s="396"/>
      <c r="O246" s="394"/>
      <c r="Q246" s="400"/>
    </row>
    <row r="247" spans="2:17" x14ac:dyDescent="0.25">
      <c r="B247" s="76"/>
      <c r="C247" s="397"/>
      <c r="D247" s="398"/>
      <c r="E247" s="76"/>
      <c r="F247" s="76"/>
      <c r="G247" s="399"/>
      <c r="K247" s="391"/>
      <c r="L247" s="395"/>
      <c r="M247" s="486"/>
      <c r="N247" s="396"/>
      <c r="O247" s="394"/>
      <c r="Q247" s="400"/>
    </row>
    <row r="248" spans="2:17" x14ac:dyDescent="0.25">
      <c r="B248" s="76"/>
      <c r="C248" s="397"/>
      <c r="D248" s="398"/>
      <c r="E248" s="76"/>
      <c r="F248" s="76"/>
      <c r="G248" s="399"/>
      <c r="K248" s="391"/>
      <c r="L248" s="395"/>
      <c r="M248" s="486"/>
      <c r="N248" s="396"/>
      <c r="O248" s="394"/>
      <c r="Q248" s="400"/>
    </row>
    <row r="249" spans="2:17" x14ac:dyDescent="0.25">
      <c r="B249" s="76"/>
      <c r="C249" s="397"/>
      <c r="D249" s="398"/>
      <c r="E249" s="76"/>
      <c r="F249" s="76"/>
      <c r="G249" s="399"/>
      <c r="K249" s="391"/>
      <c r="L249" s="395"/>
      <c r="M249" s="486"/>
      <c r="N249" s="396"/>
      <c r="O249" s="394"/>
      <c r="Q249" s="400"/>
    </row>
    <row r="250" spans="2:17" x14ac:dyDescent="0.25">
      <c r="B250" s="76"/>
      <c r="C250" s="397"/>
      <c r="D250" s="398"/>
      <c r="E250" s="76"/>
      <c r="F250" s="76"/>
      <c r="G250" s="399"/>
      <c r="K250" s="391"/>
      <c r="L250" s="395"/>
      <c r="M250" s="486"/>
      <c r="N250" s="396"/>
      <c r="O250" s="394"/>
      <c r="Q250" s="401"/>
    </row>
    <row r="251" spans="2:17" x14ac:dyDescent="0.25">
      <c r="B251" s="76"/>
      <c r="C251" s="397"/>
      <c r="D251" s="398"/>
      <c r="E251" s="76"/>
      <c r="F251" s="76"/>
      <c r="G251" s="399"/>
      <c r="K251" s="391"/>
      <c r="L251" s="395"/>
      <c r="M251" s="486"/>
      <c r="N251" s="396"/>
      <c r="O251" s="394"/>
      <c r="Q251" s="400"/>
    </row>
    <row r="252" spans="2:17" x14ac:dyDescent="0.25">
      <c r="B252" s="76"/>
      <c r="C252" s="397"/>
      <c r="D252" s="398"/>
      <c r="E252" s="76"/>
      <c r="F252" s="76"/>
      <c r="G252" s="399"/>
      <c r="K252" s="391"/>
      <c r="L252" s="395"/>
      <c r="M252" s="486"/>
      <c r="N252" s="396"/>
      <c r="O252" s="394"/>
      <c r="Q252" s="400"/>
    </row>
    <row r="253" spans="2:17" x14ac:dyDescent="0.25">
      <c r="B253" s="76"/>
      <c r="C253" s="397"/>
      <c r="D253" s="398"/>
      <c r="E253" s="76"/>
      <c r="F253" s="76"/>
      <c r="G253" s="399"/>
      <c r="K253" s="391"/>
      <c r="L253" s="395"/>
      <c r="M253" s="486"/>
      <c r="N253" s="396"/>
      <c r="O253" s="394"/>
      <c r="Q253" s="400"/>
    </row>
    <row r="254" spans="2:17" x14ac:dyDescent="0.25">
      <c r="B254" s="76"/>
      <c r="C254" s="397"/>
      <c r="D254" s="398"/>
      <c r="E254" s="76"/>
      <c r="F254" s="76"/>
      <c r="G254" s="399"/>
      <c r="K254" s="391"/>
      <c r="L254" s="395"/>
      <c r="M254" s="486"/>
      <c r="N254" s="396"/>
      <c r="O254" s="394"/>
      <c r="Q254" s="400"/>
    </row>
    <row r="255" spans="2:17" x14ac:dyDescent="0.25">
      <c r="B255" s="76"/>
      <c r="C255" s="397"/>
      <c r="D255" s="398"/>
      <c r="E255" s="76"/>
      <c r="F255" s="76"/>
      <c r="G255" s="399"/>
      <c r="K255" s="391"/>
      <c r="L255" s="395"/>
      <c r="M255" s="486"/>
      <c r="N255" s="396"/>
      <c r="O255" s="394"/>
      <c r="Q255" s="400"/>
    </row>
    <row r="256" spans="2:17" x14ac:dyDescent="0.25">
      <c r="B256" s="76"/>
      <c r="C256" s="397"/>
      <c r="D256" s="398"/>
      <c r="E256" s="76"/>
      <c r="F256" s="76"/>
      <c r="G256" s="399"/>
      <c r="K256" s="391"/>
      <c r="L256" s="395"/>
      <c r="M256" s="486"/>
      <c r="N256" s="396"/>
      <c r="O256" s="394"/>
      <c r="Q256" s="400"/>
    </row>
    <row r="257" spans="2:17" x14ac:dyDescent="0.25">
      <c r="B257" s="76"/>
      <c r="C257" s="397"/>
      <c r="D257" s="398"/>
      <c r="E257" s="76"/>
      <c r="F257" s="76"/>
      <c r="G257" s="399"/>
      <c r="K257" s="391"/>
      <c r="L257" s="395"/>
      <c r="M257" s="486"/>
      <c r="N257" s="396"/>
      <c r="O257" s="394"/>
      <c r="Q257" s="400"/>
    </row>
    <row r="258" spans="2:17" x14ac:dyDescent="0.25">
      <c r="B258" s="76"/>
      <c r="C258" s="397"/>
      <c r="D258" s="398"/>
      <c r="E258" s="76"/>
      <c r="F258" s="76"/>
      <c r="G258" s="399"/>
      <c r="K258" s="391"/>
      <c r="L258" s="395"/>
      <c r="M258" s="486"/>
      <c r="N258" s="396"/>
      <c r="O258" s="394"/>
      <c r="Q258" s="400"/>
    </row>
    <row r="259" spans="2:17" x14ac:dyDescent="0.25">
      <c r="B259" s="76"/>
      <c r="C259" s="397"/>
      <c r="D259" s="398"/>
      <c r="E259" s="76"/>
      <c r="F259" s="76"/>
      <c r="G259" s="399"/>
      <c r="K259" s="391"/>
      <c r="L259" s="395"/>
      <c r="M259" s="486"/>
      <c r="N259" s="396"/>
      <c r="O259" s="394"/>
      <c r="Q259" s="400"/>
    </row>
    <row r="260" spans="2:17" x14ac:dyDescent="0.25">
      <c r="B260" s="76"/>
      <c r="C260" s="397"/>
      <c r="D260" s="398"/>
      <c r="E260" s="76"/>
      <c r="F260" s="76"/>
      <c r="G260" s="399"/>
      <c r="K260" s="391"/>
      <c r="L260" s="395"/>
      <c r="M260" s="486"/>
      <c r="N260" s="396"/>
      <c r="O260" s="394"/>
      <c r="Q260" s="400"/>
    </row>
    <row r="261" spans="2:17" x14ac:dyDescent="0.25">
      <c r="B261" s="76"/>
      <c r="C261" s="397"/>
      <c r="D261" s="398"/>
      <c r="E261" s="76"/>
      <c r="F261" s="76"/>
      <c r="G261" s="399"/>
      <c r="K261" s="391"/>
      <c r="L261" s="395"/>
      <c r="M261" s="486"/>
      <c r="N261" s="396"/>
      <c r="O261" s="394"/>
      <c r="Q261" s="400"/>
    </row>
    <row r="262" spans="2:17" x14ac:dyDescent="0.25">
      <c r="B262" s="76"/>
      <c r="C262" s="397"/>
      <c r="D262" s="398"/>
      <c r="E262" s="76"/>
      <c r="F262" s="76"/>
      <c r="G262" s="399"/>
      <c r="K262" s="391"/>
      <c r="L262" s="395"/>
      <c r="M262" s="486"/>
      <c r="N262" s="396"/>
      <c r="O262" s="394"/>
      <c r="Q262" s="400"/>
    </row>
    <row r="263" spans="2:17" x14ac:dyDescent="0.25">
      <c r="B263" s="76"/>
      <c r="C263" s="397"/>
      <c r="D263" s="398"/>
      <c r="E263" s="76"/>
      <c r="F263" s="76"/>
      <c r="G263" s="399"/>
      <c r="K263" s="391"/>
      <c r="L263" s="395"/>
      <c r="M263" s="486"/>
      <c r="N263" s="396"/>
      <c r="O263" s="394"/>
      <c r="Q263" s="400"/>
    </row>
    <row r="264" spans="2:17" x14ac:dyDescent="0.25">
      <c r="B264" s="76"/>
      <c r="C264" s="397"/>
      <c r="D264" s="398"/>
      <c r="E264" s="76"/>
      <c r="F264" s="76"/>
      <c r="G264" s="399"/>
      <c r="K264" s="391"/>
      <c r="L264" s="395"/>
      <c r="M264" s="486"/>
      <c r="N264" s="396"/>
      <c r="O264" s="394"/>
      <c r="Q264" s="400"/>
    </row>
    <row r="265" spans="2:17" x14ac:dyDescent="0.25">
      <c r="B265" s="76"/>
      <c r="C265" s="397"/>
      <c r="D265" s="398"/>
      <c r="E265" s="76"/>
      <c r="F265" s="76"/>
      <c r="G265" s="399"/>
      <c r="K265" s="391"/>
      <c r="L265" s="395"/>
      <c r="M265" s="486"/>
      <c r="N265" s="396"/>
      <c r="O265" s="394"/>
      <c r="Q265" s="400"/>
    </row>
    <row r="266" spans="2:17" x14ac:dyDescent="0.25">
      <c r="B266" s="76"/>
      <c r="C266" s="397"/>
      <c r="D266" s="398"/>
      <c r="E266" s="76"/>
      <c r="F266" s="76"/>
      <c r="G266" s="399"/>
      <c r="K266" s="391"/>
      <c r="L266" s="395"/>
      <c r="M266" s="486"/>
      <c r="N266" s="396"/>
      <c r="O266" s="394"/>
      <c r="Q266" s="400"/>
    </row>
    <row r="267" spans="2:17" x14ac:dyDescent="0.25">
      <c r="B267" s="76"/>
      <c r="C267" s="397"/>
      <c r="D267" s="398"/>
      <c r="E267" s="76"/>
      <c r="F267" s="76"/>
      <c r="G267" s="399"/>
      <c r="K267" s="391"/>
      <c r="L267" s="395"/>
      <c r="M267" s="486"/>
      <c r="N267" s="396"/>
      <c r="O267" s="394"/>
      <c r="Q267" s="400"/>
    </row>
    <row r="268" spans="2:17" x14ac:dyDescent="0.25">
      <c r="B268" s="76"/>
      <c r="C268" s="397"/>
      <c r="D268" s="398"/>
      <c r="E268" s="76"/>
      <c r="F268" s="76"/>
      <c r="G268" s="399"/>
      <c r="K268" s="391"/>
      <c r="L268" s="395"/>
      <c r="M268" s="486"/>
      <c r="N268" s="396"/>
      <c r="O268" s="394"/>
      <c r="Q268" s="400"/>
    </row>
    <row r="269" spans="2:17" x14ac:dyDescent="0.25">
      <c r="B269" s="76"/>
      <c r="C269" s="397"/>
      <c r="D269" s="398"/>
      <c r="E269" s="76"/>
      <c r="F269" s="76"/>
      <c r="G269" s="399"/>
      <c r="K269" s="391"/>
      <c r="L269" s="395"/>
      <c r="M269" s="486"/>
      <c r="N269" s="396"/>
      <c r="O269" s="394"/>
      <c r="Q269" s="400"/>
    </row>
    <row r="270" spans="2:17" x14ac:dyDescent="0.25">
      <c r="B270" s="76"/>
      <c r="C270" s="397"/>
      <c r="D270" s="398"/>
      <c r="E270" s="76"/>
      <c r="F270" s="76"/>
      <c r="G270" s="399"/>
      <c r="K270" s="391"/>
      <c r="L270" s="395"/>
      <c r="M270" s="486"/>
      <c r="N270" s="396"/>
      <c r="O270" s="394"/>
      <c r="Q270" s="400"/>
    </row>
    <row r="271" spans="2:17" x14ac:dyDescent="0.25">
      <c r="B271" s="76"/>
      <c r="C271" s="397"/>
      <c r="D271" s="398"/>
      <c r="E271" s="76"/>
      <c r="F271" s="76"/>
      <c r="G271" s="399"/>
      <c r="K271" s="391"/>
      <c r="L271" s="395"/>
      <c r="M271" s="486"/>
      <c r="N271" s="396"/>
      <c r="O271" s="394"/>
      <c r="Q271" s="400"/>
    </row>
    <row r="272" spans="2:17" x14ac:dyDescent="0.25">
      <c r="B272" s="76"/>
      <c r="C272" s="397"/>
      <c r="D272" s="398"/>
      <c r="E272" s="76"/>
      <c r="F272" s="76"/>
      <c r="G272" s="399"/>
      <c r="K272" s="391"/>
      <c r="L272" s="395"/>
      <c r="M272" s="486"/>
      <c r="N272" s="396"/>
      <c r="O272" s="394"/>
      <c r="Q272" s="400"/>
    </row>
    <row r="273" spans="2:17" x14ac:dyDescent="0.25">
      <c r="B273" s="76"/>
      <c r="C273" s="397"/>
      <c r="D273" s="398"/>
      <c r="E273" s="76"/>
      <c r="F273" s="76"/>
      <c r="G273" s="399"/>
      <c r="K273" s="391"/>
      <c r="L273" s="395"/>
      <c r="M273" s="486"/>
      <c r="N273" s="396"/>
      <c r="O273" s="394"/>
      <c r="Q273" s="400"/>
    </row>
    <row r="274" spans="2:17" x14ac:dyDescent="0.25">
      <c r="B274" s="76"/>
      <c r="C274" s="397"/>
      <c r="D274" s="398"/>
      <c r="E274" s="76"/>
      <c r="F274" s="76"/>
      <c r="G274" s="399"/>
      <c r="K274" s="391"/>
      <c r="L274" s="395"/>
      <c r="M274" s="486"/>
      <c r="N274" s="396"/>
      <c r="O274" s="394"/>
      <c r="Q274" s="400"/>
    </row>
    <row r="275" spans="2:17" x14ac:dyDescent="0.25">
      <c r="B275" s="76"/>
      <c r="C275" s="397"/>
      <c r="D275" s="398"/>
      <c r="E275" s="76"/>
      <c r="F275" s="76"/>
      <c r="G275" s="399"/>
      <c r="K275" s="391"/>
      <c r="L275" s="395"/>
      <c r="M275" s="486"/>
      <c r="N275" s="396"/>
      <c r="O275" s="394"/>
      <c r="Q275" s="400"/>
    </row>
    <row r="276" spans="2:17" x14ac:dyDescent="0.25">
      <c r="B276" s="76"/>
      <c r="C276" s="397"/>
      <c r="D276" s="398"/>
      <c r="E276" s="76"/>
      <c r="F276" s="76"/>
      <c r="G276" s="399"/>
      <c r="K276" s="391"/>
      <c r="L276" s="395"/>
      <c r="M276" s="486"/>
      <c r="N276" s="396"/>
      <c r="O276" s="394"/>
      <c r="Q276" s="400"/>
    </row>
    <row r="277" spans="2:17" x14ac:dyDescent="0.25">
      <c r="B277" s="76"/>
      <c r="C277" s="397"/>
      <c r="D277" s="398"/>
      <c r="E277" s="76"/>
      <c r="F277" s="76"/>
      <c r="G277" s="399"/>
      <c r="K277" s="391"/>
      <c r="L277" s="395"/>
      <c r="M277" s="486"/>
      <c r="N277" s="396"/>
      <c r="O277" s="394"/>
      <c r="Q277" s="400"/>
    </row>
    <row r="278" spans="2:17" x14ac:dyDescent="0.25">
      <c r="B278" s="76"/>
      <c r="C278" s="397"/>
      <c r="D278" s="398"/>
      <c r="E278" s="76"/>
      <c r="F278" s="76"/>
      <c r="G278" s="399"/>
      <c r="K278" s="391"/>
      <c r="L278" s="395"/>
      <c r="M278" s="486"/>
      <c r="N278" s="396"/>
      <c r="O278" s="394"/>
      <c r="Q278" s="400"/>
    </row>
    <row r="279" spans="2:17" x14ac:dyDescent="0.25">
      <c r="B279" s="76"/>
      <c r="C279" s="397"/>
      <c r="D279" s="398"/>
      <c r="E279" s="76"/>
      <c r="F279" s="76"/>
      <c r="G279" s="399"/>
      <c r="K279" s="391"/>
      <c r="L279" s="395"/>
      <c r="M279" s="486"/>
      <c r="N279" s="396"/>
      <c r="O279" s="394"/>
      <c r="Q279" s="400"/>
    </row>
    <row r="280" spans="2:17" x14ac:dyDescent="0.25">
      <c r="B280" s="76"/>
      <c r="C280" s="397"/>
      <c r="D280" s="398"/>
      <c r="E280" s="76"/>
      <c r="F280" s="76"/>
      <c r="G280" s="399"/>
      <c r="K280" s="391"/>
      <c r="L280" s="395"/>
      <c r="M280" s="486"/>
      <c r="N280" s="396"/>
      <c r="O280" s="394"/>
      <c r="Q280" s="400"/>
    </row>
    <row r="281" spans="2:17" x14ac:dyDescent="0.25">
      <c r="B281" s="76"/>
      <c r="C281" s="397"/>
      <c r="D281" s="398"/>
      <c r="E281" s="76"/>
      <c r="F281" s="76"/>
      <c r="G281" s="399"/>
      <c r="K281" s="391"/>
      <c r="L281" s="395"/>
      <c r="M281" s="486"/>
      <c r="N281" s="396"/>
      <c r="O281" s="394"/>
      <c r="Q281" s="400"/>
    </row>
    <row r="282" spans="2:17" x14ac:dyDescent="0.25">
      <c r="B282" s="76"/>
      <c r="C282" s="397"/>
      <c r="D282" s="398"/>
      <c r="E282" s="76"/>
      <c r="F282" s="76"/>
      <c r="G282" s="399"/>
      <c r="K282" s="391"/>
      <c r="L282" s="395"/>
      <c r="M282" s="486"/>
      <c r="N282" s="396"/>
      <c r="O282" s="394"/>
      <c r="Q282" s="400"/>
    </row>
    <row r="283" spans="2:17" x14ac:dyDescent="0.25">
      <c r="B283" s="76"/>
      <c r="C283" s="397"/>
      <c r="D283" s="398"/>
      <c r="E283" s="76"/>
      <c r="F283" s="76"/>
      <c r="G283" s="399"/>
      <c r="K283" s="391"/>
      <c r="L283" s="395"/>
      <c r="M283" s="486"/>
      <c r="N283" s="396"/>
      <c r="O283" s="394"/>
      <c r="Q283" s="401"/>
    </row>
    <row r="284" spans="2:17" x14ac:dyDescent="0.25">
      <c r="B284" s="76"/>
      <c r="C284" s="397"/>
      <c r="D284" s="398"/>
      <c r="E284" s="76"/>
      <c r="F284" s="76"/>
      <c r="G284" s="399"/>
      <c r="K284" s="391"/>
      <c r="L284" s="395"/>
      <c r="M284" s="486"/>
      <c r="N284" s="396"/>
      <c r="O284" s="394"/>
      <c r="Q284" s="400"/>
    </row>
    <row r="285" spans="2:17" x14ac:dyDescent="0.25">
      <c r="B285" s="76"/>
      <c r="C285" s="397"/>
      <c r="D285" s="398"/>
      <c r="E285" s="76"/>
      <c r="F285" s="76"/>
      <c r="G285" s="399"/>
      <c r="K285" s="391"/>
      <c r="L285" s="395"/>
      <c r="M285" s="486"/>
      <c r="N285" s="396"/>
      <c r="O285" s="394"/>
      <c r="Q285" s="400"/>
    </row>
    <row r="286" spans="2:17" x14ac:dyDescent="0.25">
      <c r="B286" s="76"/>
      <c r="C286" s="397"/>
      <c r="D286" s="398"/>
      <c r="E286" s="76"/>
      <c r="F286" s="76"/>
      <c r="G286" s="399"/>
      <c r="K286" s="391"/>
      <c r="L286" s="395"/>
      <c r="M286" s="486"/>
      <c r="N286" s="396"/>
      <c r="O286" s="394"/>
      <c r="Q286" s="400"/>
    </row>
    <row r="287" spans="2:17" x14ac:dyDescent="0.25">
      <c r="B287" s="76"/>
      <c r="C287" s="397"/>
      <c r="D287" s="398"/>
      <c r="E287" s="76"/>
      <c r="F287" s="76"/>
      <c r="G287" s="399"/>
      <c r="K287" s="391"/>
      <c r="L287" s="395"/>
      <c r="M287" s="486"/>
      <c r="N287" s="396"/>
      <c r="O287" s="394"/>
      <c r="Q287" s="400"/>
    </row>
    <row r="288" spans="2:17" x14ac:dyDescent="0.25">
      <c r="B288" s="76"/>
      <c r="C288" s="397"/>
      <c r="D288" s="398"/>
      <c r="E288" s="76"/>
      <c r="F288" s="76"/>
      <c r="G288" s="399"/>
      <c r="K288" s="391"/>
      <c r="L288" s="395"/>
      <c r="M288" s="486"/>
      <c r="N288" s="396"/>
      <c r="O288" s="394"/>
      <c r="Q288" s="400"/>
    </row>
    <row r="289" spans="2:17" x14ac:dyDescent="0.25">
      <c r="B289" s="76"/>
      <c r="C289" s="397"/>
      <c r="D289" s="398"/>
      <c r="E289" s="76"/>
      <c r="F289" s="76"/>
      <c r="G289" s="399"/>
      <c r="K289" s="391"/>
      <c r="L289" s="395"/>
      <c r="M289" s="486"/>
      <c r="N289" s="396"/>
      <c r="O289" s="394"/>
      <c r="Q289" s="401"/>
    </row>
    <row r="290" spans="2:17" x14ac:dyDescent="0.25">
      <c r="B290" s="76"/>
      <c r="C290" s="397"/>
      <c r="D290" s="398"/>
      <c r="E290" s="76"/>
      <c r="F290" s="76"/>
      <c r="G290" s="399"/>
      <c r="K290" s="391"/>
      <c r="L290" s="395"/>
      <c r="M290" s="486"/>
      <c r="N290" s="396"/>
      <c r="O290" s="394"/>
      <c r="Q290" s="400"/>
    </row>
    <row r="291" spans="2:17" x14ac:dyDescent="0.25">
      <c r="B291" s="76"/>
      <c r="C291" s="397"/>
      <c r="D291" s="398"/>
      <c r="E291" s="76"/>
      <c r="F291" s="76"/>
      <c r="G291" s="399"/>
      <c r="K291" s="391"/>
      <c r="L291" s="395"/>
      <c r="M291" s="486"/>
      <c r="N291" s="396"/>
      <c r="O291" s="394"/>
      <c r="Q291" s="400"/>
    </row>
    <row r="292" spans="2:17" x14ac:dyDescent="0.25">
      <c r="B292" s="76"/>
      <c r="C292" s="397"/>
      <c r="D292" s="398"/>
      <c r="E292" s="76"/>
      <c r="F292" s="76"/>
      <c r="G292" s="399"/>
      <c r="K292" s="391"/>
      <c r="L292" s="395"/>
      <c r="M292" s="486"/>
      <c r="N292" s="396"/>
      <c r="O292" s="394"/>
      <c r="Q292" s="400"/>
    </row>
    <row r="293" spans="2:17" x14ac:dyDescent="0.25">
      <c r="B293" s="76"/>
      <c r="C293" s="397"/>
      <c r="D293" s="398"/>
      <c r="E293" s="76"/>
      <c r="F293" s="76"/>
      <c r="G293" s="399"/>
      <c r="K293" s="391"/>
      <c r="L293" s="395"/>
      <c r="M293" s="486"/>
      <c r="N293" s="396"/>
      <c r="O293" s="394"/>
      <c r="Q293" s="400"/>
    </row>
    <row r="294" spans="2:17" x14ac:dyDescent="0.25">
      <c r="B294" s="76"/>
      <c r="C294" s="397"/>
      <c r="D294" s="398"/>
      <c r="E294" s="76"/>
      <c r="F294" s="76"/>
      <c r="G294" s="399"/>
      <c r="K294" s="391"/>
      <c r="L294" s="395"/>
      <c r="M294" s="486"/>
      <c r="N294" s="396"/>
      <c r="O294" s="394"/>
      <c r="Q294" s="400"/>
    </row>
    <row r="295" spans="2:17" x14ac:dyDescent="0.25">
      <c r="B295" s="76"/>
      <c r="C295" s="397"/>
      <c r="D295" s="398"/>
      <c r="E295" s="76"/>
      <c r="F295" s="76"/>
      <c r="G295" s="399"/>
      <c r="K295" s="391"/>
      <c r="L295" s="395"/>
      <c r="M295" s="486"/>
      <c r="N295" s="396"/>
      <c r="O295" s="394"/>
      <c r="Q295" s="400"/>
    </row>
    <row r="296" spans="2:17" x14ac:dyDescent="0.25">
      <c r="B296" s="76"/>
      <c r="C296" s="397"/>
      <c r="D296" s="398"/>
      <c r="E296" s="76"/>
      <c r="F296" s="76"/>
      <c r="G296" s="399"/>
      <c r="K296" s="391"/>
      <c r="L296" s="395"/>
      <c r="M296" s="486"/>
      <c r="N296" s="396"/>
      <c r="O296" s="394"/>
      <c r="Q296" s="400"/>
    </row>
    <row r="297" spans="2:17" x14ac:dyDescent="0.25">
      <c r="B297" s="76"/>
      <c r="C297" s="397"/>
      <c r="D297" s="398"/>
      <c r="E297" s="76"/>
      <c r="F297" s="76"/>
      <c r="G297" s="399"/>
      <c r="K297" s="391"/>
      <c r="L297" s="395"/>
      <c r="M297" s="486"/>
      <c r="N297" s="396"/>
      <c r="O297" s="394"/>
      <c r="Q297" s="400"/>
    </row>
    <row r="298" spans="2:17" x14ac:dyDescent="0.25">
      <c r="B298" s="76"/>
      <c r="C298" s="397"/>
      <c r="D298" s="398"/>
      <c r="E298" s="76"/>
      <c r="F298" s="76"/>
      <c r="G298" s="399"/>
      <c r="K298" s="391"/>
      <c r="L298" s="395"/>
      <c r="M298" s="486"/>
      <c r="N298" s="396"/>
      <c r="O298" s="394"/>
      <c r="Q298" s="400"/>
    </row>
    <row r="299" spans="2:17" x14ac:dyDescent="0.25">
      <c r="B299" s="76"/>
      <c r="C299" s="397"/>
      <c r="D299" s="398"/>
      <c r="E299" s="76"/>
      <c r="F299" s="76"/>
      <c r="G299" s="399"/>
      <c r="K299" s="391"/>
      <c r="L299" s="395"/>
      <c r="M299" s="486"/>
      <c r="N299" s="396"/>
      <c r="O299" s="394"/>
      <c r="Q299" s="400"/>
    </row>
    <row r="300" spans="2:17" x14ac:dyDescent="0.25">
      <c r="B300" s="76"/>
      <c r="C300" s="397"/>
      <c r="D300" s="398"/>
      <c r="E300" s="76"/>
      <c r="F300" s="76"/>
      <c r="G300" s="399"/>
      <c r="K300" s="391"/>
      <c r="L300" s="395"/>
      <c r="M300" s="486"/>
      <c r="N300" s="396"/>
      <c r="O300" s="394"/>
      <c r="Q300" s="400"/>
    </row>
    <row r="301" spans="2:17" x14ac:dyDescent="0.25">
      <c r="B301" s="76"/>
      <c r="C301" s="397"/>
      <c r="D301" s="398"/>
      <c r="E301" s="76"/>
      <c r="F301" s="76"/>
      <c r="G301" s="399"/>
      <c r="K301" s="391"/>
      <c r="L301" s="395"/>
      <c r="M301" s="486"/>
      <c r="N301" s="396"/>
      <c r="O301" s="394"/>
      <c r="Q301" s="400"/>
    </row>
    <row r="302" spans="2:17" x14ac:dyDescent="0.25">
      <c r="B302" s="76"/>
      <c r="C302" s="397"/>
      <c r="D302" s="398"/>
      <c r="E302" s="76"/>
      <c r="F302" s="76"/>
      <c r="G302" s="399"/>
      <c r="K302" s="391"/>
      <c r="L302" s="395"/>
      <c r="M302" s="486"/>
      <c r="N302" s="396"/>
      <c r="O302" s="394"/>
      <c r="Q302" s="400"/>
    </row>
    <row r="303" spans="2:17" x14ac:dyDescent="0.25">
      <c r="B303" s="76"/>
      <c r="C303" s="397"/>
      <c r="D303" s="398"/>
      <c r="E303" s="76"/>
      <c r="F303" s="76"/>
      <c r="G303" s="399"/>
      <c r="K303" s="391"/>
      <c r="L303" s="395"/>
      <c r="M303" s="486"/>
      <c r="N303" s="396"/>
      <c r="O303" s="394"/>
      <c r="Q303" s="400"/>
    </row>
    <row r="304" spans="2:17" x14ac:dyDescent="0.25">
      <c r="B304" s="76"/>
      <c r="C304" s="397"/>
      <c r="D304" s="398"/>
      <c r="E304" s="76"/>
      <c r="F304" s="76"/>
      <c r="G304" s="399"/>
      <c r="K304" s="391"/>
      <c r="L304" s="395"/>
      <c r="M304" s="486"/>
      <c r="N304" s="396"/>
      <c r="O304" s="394"/>
      <c r="Q304" s="400"/>
    </row>
    <row r="305" spans="2:17" x14ac:dyDescent="0.25">
      <c r="B305" s="76"/>
      <c r="C305" s="397"/>
      <c r="D305" s="398"/>
      <c r="E305" s="76"/>
      <c r="F305" s="76"/>
      <c r="G305" s="399"/>
      <c r="K305" s="391"/>
      <c r="L305" s="395"/>
      <c r="M305" s="486"/>
      <c r="N305" s="396"/>
      <c r="O305" s="394"/>
      <c r="Q305" s="400"/>
    </row>
    <row r="306" spans="2:17" x14ac:dyDescent="0.25">
      <c r="B306" s="76"/>
      <c r="C306" s="397"/>
      <c r="D306" s="398"/>
      <c r="E306" s="76"/>
      <c r="F306" s="76"/>
      <c r="G306" s="399"/>
      <c r="K306" s="391"/>
      <c r="L306" s="395"/>
      <c r="M306" s="486"/>
      <c r="N306" s="396"/>
      <c r="O306" s="394"/>
      <c r="Q306" s="400"/>
    </row>
    <row r="307" spans="2:17" x14ac:dyDescent="0.25">
      <c r="B307" s="76"/>
      <c r="C307" s="397"/>
      <c r="D307" s="398"/>
      <c r="E307" s="76"/>
      <c r="F307" s="76"/>
      <c r="G307" s="399"/>
      <c r="K307" s="391"/>
      <c r="L307" s="395"/>
      <c r="M307" s="486"/>
      <c r="N307" s="396"/>
      <c r="O307" s="394"/>
      <c r="Q307" s="400"/>
    </row>
    <row r="308" spans="2:17" x14ac:dyDescent="0.25">
      <c r="B308" s="76"/>
      <c r="C308" s="397"/>
      <c r="D308" s="398"/>
      <c r="E308" s="76"/>
      <c r="F308" s="76"/>
      <c r="G308" s="399"/>
      <c r="K308" s="391"/>
      <c r="L308" s="395"/>
      <c r="M308" s="486"/>
      <c r="N308" s="396"/>
      <c r="O308" s="394"/>
      <c r="Q308" s="400"/>
    </row>
    <row r="309" spans="2:17" x14ac:dyDescent="0.25">
      <c r="B309" s="76"/>
      <c r="C309" s="397"/>
      <c r="D309" s="398"/>
      <c r="E309" s="76"/>
      <c r="F309" s="76"/>
      <c r="G309" s="399"/>
      <c r="K309" s="391"/>
      <c r="L309" s="395"/>
      <c r="M309" s="486"/>
      <c r="N309" s="396"/>
      <c r="O309" s="394"/>
      <c r="Q309" s="400"/>
    </row>
    <row r="310" spans="2:17" x14ac:dyDescent="0.25">
      <c r="B310" s="76"/>
      <c r="C310" s="397"/>
      <c r="D310" s="398"/>
      <c r="E310" s="76"/>
      <c r="F310" s="76"/>
      <c r="G310" s="399"/>
      <c r="K310" s="391"/>
      <c r="L310" s="395"/>
      <c r="M310" s="486"/>
      <c r="N310" s="396"/>
      <c r="O310" s="394"/>
      <c r="Q310" s="400"/>
    </row>
    <row r="311" spans="2:17" x14ac:dyDescent="0.25">
      <c r="B311" s="76"/>
      <c r="C311" s="397"/>
      <c r="D311" s="398"/>
      <c r="E311" s="76"/>
      <c r="F311" s="76"/>
      <c r="G311" s="399"/>
      <c r="K311" s="391"/>
      <c r="L311" s="395"/>
      <c r="M311" s="486"/>
      <c r="N311" s="396"/>
      <c r="O311" s="394"/>
      <c r="Q311" s="400"/>
    </row>
    <row r="312" spans="2:17" x14ac:dyDescent="0.25">
      <c r="B312" s="76"/>
      <c r="C312" s="397"/>
      <c r="D312" s="398"/>
      <c r="E312" s="76"/>
      <c r="F312" s="76"/>
      <c r="G312" s="399"/>
      <c r="K312" s="391"/>
      <c r="L312" s="395"/>
      <c r="M312" s="486"/>
      <c r="N312" s="396"/>
      <c r="O312" s="394"/>
      <c r="Q312" s="400"/>
    </row>
    <row r="313" spans="2:17" x14ac:dyDescent="0.25">
      <c r="B313" s="76"/>
      <c r="C313" s="397"/>
      <c r="D313" s="398"/>
      <c r="E313" s="76"/>
      <c r="F313" s="76"/>
      <c r="G313" s="399"/>
      <c r="K313" s="391"/>
      <c r="L313" s="395"/>
      <c r="M313" s="486"/>
      <c r="N313" s="396"/>
      <c r="O313" s="394"/>
      <c r="Q313" s="400"/>
    </row>
    <row r="314" spans="2:17" x14ac:dyDescent="0.25">
      <c r="B314" s="76"/>
      <c r="C314" s="397"/>
      <c r="D314" s="398"/>
      <c r="E314" s="76"/>
      <c r="F314" s="76"/>
      <c r="G314" s="399"/>
      <c r="K314" s="391"/>
      <c r="L314" s="395"/>
      <c r="M314" s="486"/>
      <c r="N314" s="396"/>
      <c r="O314" s="394"/>
      <c r="Q314" s="400"/>
    </row>
    <row r="315" spans="2:17" x14ac:dyDescent="0.25">
      <c r="B315" s="76"/>
      <c r="C315" s="397"/>
      <c r="D315" s="398"/>
      <c r="E315" s="76"/>
      <c r="F315" s="76"/>
      <c r="G315" s="399"/>
      <c r="K315" s="391"/>
      <c r="L315" s="395"/>
      <c r="M315" s="486"/>
      <c r="N315" s="396"/>
      <c r="O315" s="394"/>
      <c r="Q315" s="400"/>
    </row>
    <row r="316" spans="2:17" x14ac:dyDescent="0.25">
      <c r="B316" s="76"/>
      <c r="C316" s="397"/>
      <c r="D316" s="398"/>
      <c r="E316" s="76"/>
      <c r="F316" s="76"/>
      <c r="G316" s="399"/>
      <c r="K316" s="391"/>
      <c r="L316" s="395"/>
      <c r="M316" s="486"/>
      <c r="N316" s="396"/>
      <c r="O316" s="394"/>
      <c r="Q316" s="400"/>
    </row>
    <row r="317" spans="2:17" x14ac:dyDescent="0.25">
      <c r="B317" s="76"/>
      <c r="C317" s="397"/>
      <c r="D317" s="398"/>
      <c r="E317" s="76"/>
      <c r="F317" s="76"/>
      <c r="G317" s="399"/>
      <c r="K317" s="391"/>
      <c r="L317" s="395"/>
      <c r="M317" s="486"/>
      <c r="N317" s="396"/>
      <c r="O317" s="394"/>
      <c r="Q317" s="400"/>
    </row>
    <row r="318" spans="2:17" x14ac:dyDescent="0.25">
      <c r="B318" s="76"/>
      <c r="C318" s="397"/>
      <c r="D318" s="398"/>
      <c r="E318" s="76"/>
      <c r="F318" s="76"/>
      <c r="G318" s="399"/>
      <c r="K318" s="391"/>
      <c r="L318" s="395"/>
      <c r="M318" s="486"/>
      <c r="N318" s="396"/>
      <c r="O318" s="394"/>
      <c r="Q318" s="400"/>
    </row>
    <row r="319" spans="2:17" x14ac:dyDescent="0.25">
      <c r="B319" s="76"/>
      <c r="C319" s="397"/>
      <c r="D319" s="398"/>
      <c r="E319" s="76"/>
      <c r="F319" s="76"/>
      <c r="G319" s="399"/>
      <c r="K319" s="391"/>
      <c r="L319" s="395"/>
      <c r="M319" s="486"/>
      <c r="N319" s="396"/>
      <c r="O319" s="394"/>
      <c r="Q319" s="400"/>
    </row>
    <row r="320" spans="2:17" x14ac:dyDescent="0.25">
      <c r="B320" s="76"/>
      <c r="C320" s="397"/>
      <c r="D320" s="398"/>
      <c r="E320" s="76"/>
      <c r="F320" s="76"/>
      <c r="G320" s="399"/>
      <c r="K320" s="391"/>
      <c r="L320" s="395"/>
      <c r="M320" s="486"/>
      <c r="N320" s="396"/>
      <c r="O320" s="394"/>
      <c r="Q320" s="400"/>
    </row>
    <row r="321" spans="2:17" x14ac:dyDescent="0.25">
      <c r="B321" s="76"/>
      <c r="C321" s="397"/>
      <c r="D321" s="398"/>
      <c r="E321" s="76"/>
      <c r="F321" s="76"/>
      <c r="G321" s="399"/>
      <c r="K321" s="391"/>
      <c r="L321" s="395"/>
      <c r="M321" s="486"/>
      <c r="N321" s="396"/>
      <c r="O321" s="394"/>
      <c r="Q321" s="400"/>
    </row>
    <row r="322" spans="2:17" x14ac:dyDescent="0.25">
      <c r="B322" s="76"/>
      <c r="C322" s="397"/>
      <c r="D322" s="398"/>
      <c r="E322" s="76"/>
      <c r="F322" s="76"/>
      <c r="G322" s="399"/>
      <c r="K322" s="391"/>
      <c r="L322" s="395"/>
      <c r="M322" s="486"/>
      <c r="N322" s="396"/>
      <c r="O322" s="394"/>
      <c r="Q322" s="400"/>
    </row>
    <row r="323" spans="2:17" x14ac:dyDescent="0.25">
      <c r="B323" s="76"/>
      <c r="C323" s="397"/>
      <c r="D323" s="398"/>
      <c r="E323" s="76"/>
      <c r="F323" s="76"/>
      <c r="G323" s="399"/>
      <c r="K323" s="391"/>
      <c r="L323" s="395"/>
      <c r="M323" s="486"/>
      <c r="N323" s="396"/>
      <c r="O323" s="394"/>
      <c r="Q323" s="400"/>
    </row>
    <row r="324" spans="2:17" x14ac:dyDescent="0.25">
      <c r="B324" s="76"/>
      <c r="C324" s="397"/>
      <c r="D324" s="398"/>
      <c r="E324" s="76"/>
      <c r="F324" s="76"/>
      <c r="G324" s="399"/>
      <c r="K324" s="391"/>
      <c r="L324" s="395"/>
      <c r="M324" s="486"/>
      <c r="N324" s="396"/>
      <c r="O324" s="394"/>
      <c r="Q324" s="400"/>
    </row>
    <row r="325" spans="2:17" x14ac:dyDescent="0.25">
      <c r="B325" s="76"/>
      <c r="C325" s="397"/>
      <c r="D325" s="398"/>
      <c r="E325" s="76"/>
      <c r="F325" s="76"/>
      <c r="G325" s="399"/>
      <c r="K325" s="391"/>
      <c r="L325" s="395"/>
      <c r="M325" s="486"/>
      <c r="N325" s="396"/>
      <c r="O325" s="394"/>
      <c r="Q325" s="401"/>
    </row>
    <row r="326" spans="2:17" x14ac:dyDescent="0.25">
      <c r="B326" s="76"/>
      <c r="C326" s="397"/>
      <c r="D326" s="398"/>
      <c r="E326" s="76"/>
      <c r="F326" s="76"/>
      <c r="G326" s="399"/>
      <c r="K326" s="391"/>
      <c r="L326" s="395"/>
      <c r="M326" s="486"/>
      <c r="N326" s="396"/>
      <c r="O326" s="394"/>
      <c r="Q326" s="400"/>
    </row>
    <row r="327" spans="2:17" x14ac:dyDescent="0.25">
      <c r="B327" s="76"/>
      <c r="C327" s="397"/>
      <c r="D327" s="398"/>
      <c r="E327" s="76"/>
      <c r="F327" s="76"/>
      <c r="G327" s="399"/>
      <c r="K327" s="391"/>
      <c r="L327" s="395"/>
      <c r="M327" s="486"/>
      <c r="N327" s="396"/>
      <c r="O327" s="394"/>
      <c r="Q327" s="400"/>
    </row>
    <row r="328" spans="2:17" x14ac:dyDescent="0.25">
      <c r="B328" s="76"/>
      <c r="C328" s="397"/>
      <c r="D328" s="398"/>
      <c r="E328" s="76"/>
      <c r="F328" s="76"/>
      <c r="G328" s="399"/>
      <c r="K328" s="391"/>
      <c r="L328" s="395"/>
      <c r="M328" s="486"/>
      <c r="N328" s="396"/>
      <c r="O328" s="394"/>
      <c r="Q328" s="400"/>
    </row>
    <row r="329" spans="2:17" x14ac:dyDescent="0.25">
      <c r="B329" s="76"/>
      <c r="C329" s="397"/>
      <c r="D329" s="398"/>
      <c r="E329" s="76"/>
      <c r="F329" s="76"/>
      <c r="G329" s="399"/>
      <c r="K329" s="391"/>
      <c r="L329" s="395"/>
      <c r="M329" s="486"/>
      <c r="N329" s="396"/>
      <c r="O329" s="394"/>
      <c r="Q329" s="400"/>
    </row>
    <row r="330" spans="2:17" x14ac:dyDescent="0.25">
      <c r="B330" s="76"/>
      <c r="C330" s="397"/>
      <c r="D330" s="398"/>
      <c r="E330" s="76"/>
      <c r="F330" s="76"/>
      <c r="G330" s="399"/>
      <c r="K330" s="391"/>
      <c r="L330" s="395"/>
      <c r="M330" s="486"/>
      <c r="N330" s="396"/>
      <c r="O330" s="394"/>
      <c r="Q330" s="400"/>
    </row>
    <row r="331" spans="2:17" x14ac:dyDescent="0.25">
      <c r="B331" s="76"/>
      <c r="C331" s="397"/>
      <c r="D331" s="398"/>
      <c r="E331" s="76"/>
      <c r="F331" s="76"/>
      <c r="G331" s="399"/>
      <c r="K331" s="391"/>
      <c r="L331" s="395"/>
      <c r="M331" s="486"/>
      <c r="N331" s="396"/>
      <c r="O331" s="394"/>
      <c r="Q331" s="400"/>
    </row>
    <row r="332" spans="2:17" x14ac:dyDescent="0.25">
      <c r="B332" s="76"/>
      <c r="C332" s="397"/>
      <c r="D332" s="398"/>
      <c r="E332" s="76"/>
      <c r="F332" s="76"/>
      <c r="G332" s="399"/>
      <c r="K332" s="391"/>
      <c r="L332" s="395"/>
      <c r="M332" s="486"/>
      <c r="N332" s="396"/>
      <c r="O332" s="394"/>
      <c r="Q332" s="400"/>
    </row>
    <row r="333" spans="2:17" x14ac:dyDescent="0.25">
      <c r="B333" s="76"/>
      <c r="C333" s="397"/>
      <c r="D333" s="398"/>
      <c r="E333" s="76"/>
      <c r="F333" s="76"/>
      <c r="G333" s="399"/>
      <c r="K333" s="391"/>
      <c r="L333" s="395"/>
      <c r="M333" s="486"/>
      <c r="N333" s="396"/>
      <c r="O333" s="394"/>
      <c r="Q333" s="400"/>
    </row>
    <row r="334" spans="2:17" x14ac:dyDescent="0.25">
      <c r="B334" s="76"/>
      <c r="C334" s="397"/>
      <c r="D334" s="398"/>
      <c r="E334" s="76"/>
      <c r="F334" s="76"/>
      <c r="G334" s="399"/>
      <c r="K334" s="391"/>
      <c r="L334" s="395"/>
      <c r="M334" s="486"/>
      <c r="N334" s="396"/>
      <c r="O334" s="394"/>
      <c r="Q334" s="400"/>
    </row>
    <row r="335" spans="2:17" x14ac:dyDescent="0.25">
      <c r="B335" s="76"/>
      <c r="C335" s="397"/>
      <c r="D335" s="398"/>
      <c r="E335" s="76"/>
      <c r="F335" s="76"/>
      <c r="G335" s="399"/>
      <c r="K335" s="391"/>
      <c r="L335" s="395"/>
      <c r="M335" s="486"/>
      <c r="N335" s="396"/>
      <c r="O335" s="394"/>
      <c r="Q335" s="400"/>
    </row>
    <row r="336" spans="2:17" x14ac:dyDescent="0.25">
      <c r="B336" s="76"/>
      <c r="C336" s="397"/>
      <c r="D336" s="398"/>
      <c r="E336" s="76"/>
      <c r="F336" s="76"/>
      <c r="G336" s="399"/>
      <c r="K336" s="391"/>
      <c r="L336" s="395"/>
      <c r="M336" s="486"/>
      <c r="N336" s="396"/>
      <c r="O336" s="394"/>
      <c r="Q336" s="400"/>
    </row>
    <row r="337" spans="2:17" x14ac:dyDescent="0.25">
      <c r="B337" s="76"/>
      <c r="C337" s="397"/>
      <c r="D337" s="398"/>
      <c r="E337" s="76"/>
      <c r="F337" s="76"/>
      <c r="G337" s="399"/>
      <c r="K337" s="391"/>
      <c r="L337" s="395"/>
      <c r="M337" s="486"/>
      <c r="N337" s="396"/>
      <c r="O337" s="394"/>
      <c r="Q337" s="400"/>
    </row>
    <row r="338" spans="2:17" x14ac:dyDescent="0.25">
      <c r="B338" s="76"/>
      <c r="C338" s="397"/>
      <c r="D338" s="398"/>
      <c r="E338" s="76"/>
      <c r="F338" s="76"/>
      <c r="G338" s="399"/>
      <c r="K338" s="391"/>
      <c r="L338" s="395"/>
      <c r="M338" s="486"/>
      <c r="N338" s="396"/>
      <c r="O338" s="394"/>
      <c r="Q338" s="400"/>
    </row>
    <row r="339" spans="2:17" x14ac:dyDescent="0.25">
      <c r="B339" s="76"/>
      <c r="C339" s="397"/>
      <c r="D339" s="398"/>
      <c r="E339" s="76"/>
      <c r="F339" s="76"/>
      <c r="G339" s="399"/>
      <c r="K339" s="391"/>
      <c r="L339" s="395"/>
      <c r="M339" s="486"/>
      <c r="N339" s="396"/>
      <c r="O339" s="394"/>
      <c r="Q339" s="400"/>
    </row>
    <row r="340" spans="2:17" x14ac:dyDescent="0.25">
      <c r="B340" s="76"/>
      <c r="C340" s="397"/>
      <c r="D340" s="398"/>
      <c r="E340" s="76"/>
      <c r="F340" s="76"/>
      <c r="G340" s="399"/>
      <c r="K340" s="391"/>
      <c r="L340" s="395"/>
      <c r="M340" s="486"/>
      <c r="N340" s="396"/>
      <c r="O340" s="394"/>
      <c r="Q340" s="400"/>
    </row>
    <row r="341" spans="2:17" x14ac:dyDescent="0.25">
      <c r="B341" s="76"/>
      <c r="C341" s="397"/>
      <c r="D341" s="398"/>
      <c r="E341" s="76"/>
      <c r="F341" s="76"/>
      <c r="G341" s="399"/>
      <c r="K341" s="391"/>
      <c r="L341" s="395"/>
      <c r="M341" s="486"/>
      <c r="N341" s="396"/>
      <c r="O341" s="394"/>
      <c r="Q341" s="400"/>
    </row>
    <row r="342" spans="2:17" x14ac:dyDescent="0.25">
      <c r="B342" s="76"/>
      <c r="C342" s="397"/>
      <c r="D342" s="398"/>
      <c r="E342" s="76"/>
      <c r="F342" s="76"/>
      <c r="G342" s="399"/>
      <c r="K342" s="391"/>
      <c r="L342" s="395"/>
      <c r="M342" s="486"/>
      <c r="N342" s="396"/>
      <c r="O342" s="394"/>
      <c r="Q342" s="400"/>
    </row>
    <row r="343" spans="2:17" x14ac:dyDescent="0.25">
      <c r="B343" s="76"/>
      <c r="C343" s="397"/>
      <c r="D343" s="398"/>
      <c r="E343" s="76"/>
      <c r="F343" s="76"/>
      <c r="G343" s="399"/>
      <c r="K343" s="391"/>
      <c r="L343" s="395"/>
      <c r="M343" s="486"/>
      <c r="N343" s="396"/>
      <c r="O343" s="394"/>
      <c r="Q343" s="400"/>
    </row>
    <row r="344" spans="2:17" x14ac:dyDescent="0.25">
      <c r="B344" s="76"/>
      <c r="C344" s="397"/>
      <c r="D344" s="398"/>
      <c r="E344" s="76"/>
      <c r="F344" s="76"/>
      <c r="G344" s="399"/>
      <c r="K344" s="391"/>
      <c r="L344" s="395"/>
      <c r="M344" s="486"/>
      <c r="N344" s="396"/>
      <c r="O344" s="394"/>
      <c r="Q344" s="400"/>
    </row>
    <row r="345" spans="2:17" x14ac:dyDescent="0.25">
      <c r="B345" s="76"/>
      <c r="C345" s="397"/>
      <c r="D345" s="398"/>
      <c r="E345" s="76"/>
      <c r="F345" s="76"/>
      <c r="G345" s="399"/>
      <c r="K345" s="391"/>
      <c r="L345" s="395"/>
      <c r="M345" s="486"/>
      <c r="N345" s="396"/>
      <c r="O345" s="394"/>
      <c r="Q345" s="400"/>
    </row>
    <row r="346" spans="2:17" x14ac:dyDescent="0.25">
      <c r="B346" s="76"/>
      <c r="C346" s="397"/>
      <c r="D346" s="398"/>
      <c r="E346" s="76"/>
      <c r="F346" s="76"/>
      <c r="G346" s="399"/>
      <c r="K346" s="391"/>
      <c r="L346" s="395"/>
      <c r="M346" s="486"/>
      <c r="N346" s="396"/>
      <c r="O346" s="394"/>
      <c r="Q346" s="400"/>
    </row>
    <row r="347" spans="2:17" x14ac:dyDescent="0.25">
      <c r="B347" s="76"/>
      <c r="C347" s="397"/>
      <c r="D347" s="398"/>
      <c r="E347" s="76"/>
      <c r="F347" s="76"/>
      <c r="G347" s="399"/>
      <c r="K347" s="391"/>
      <c r="L347" s="395"/>
      <c r="M347" s="486"/>
      <c r="N347" s="396"/>
      <c r="O347" s="394"/>
      <c r="Q347" s="400"/>
    </row>
    <row r="348" spans="2:17" x14ac:dyDescent="0.25">
      <c r="B348" s="76"/>
      <c r="C348" s="397"/>
      <c r="D348" s="398"/>
      <c r="E348" s="76"/>
      <c r="F348" s="76"/>
      <c r="G348" s="399"/>
      <c r="K348" s="391"/>
      <c r="L348" s="395"/>
      <c r="M348" s="486"/>
      <c r="N348" s="396"/>
      <c r="O348" s="394"/>
      <c r="Q348" s="400"/>
    </row>
    <row r="349" spans="2:17" x14ac:dyDescent="0.25">
      <c r="B349" s="76"/>
      <c r="C349" s="397"/>
      <c r="D349" s="398"/>
      <c r="E349" s="76"/>
      <c r="F349" s="76"/>
      <c r="G349" s="399"/>
      <c r="K349" s="391"/>
      <c r="L349" s="395"/>
      <c r="M349" s="486"/>
      <c r="N349" s="396"/>
      <c r="O349" s="394"/>
      <c r="Q349" s="400"/>
    </row>
    <row r="350" spans="2:17" x14ac:dyDescent="0.25">
      <c r="B350" s="76"/>
      <c r="C350" s="397"/>
      <c r="D350" s="398"/>
      <c r="E350" s="76"/>
      <c r="F350" s="76"/>
      <c r="G350" s="399"/>
      <c r="K350" s="391"/>
      <c r="L350" s="395"/>
      <c r="M350" s="486"/>
      <c r="N350" s="396"/>
      <c r="O350" s="394"/>
      <c r="Q350" s="400"/>
    </row>
    <row r="351" spans="2:17" x14ac:dyDescent="0.25">
      <c r="B351" s="76"/>
      <c r="C351" s="397"/>
      <c r="D351" s="398"/>
      <c r="E351" s="76"/>
      <c r="F351" s="76"/>
      <c r="G351" s="399"/>
      <c r="K351" s="391"/>
      <c r="L351" s="395"/>
      <c r="M351" s="486"/>
      <c r="N351" s="396"/>
      <c r="O351" s="394"/>
      <c r="Q351" s="400"/>
    </row>
    <row r="352" spans="2:17" x14ac:dyDescent="0.25">
      <c r="B352" s="76"/>
      <c r="C352" s="397"/>
      <c r="D352" s="398"/>
      <c r="E352" s="76"/>
      <c r="F352" s="76"/>
      <c r="G352" s="399"/>
      <c r="K352" s="391"/>
      <c r="L352" s="395"/>
      <c r="M352" s="486"/>
      <c r="N352" s="396"/>
      <c r="O352" s="394"/>
      <c r="Q352" s="400"/>
    </row>
    <row r="353" spans="2:17" x14ac:dyDescent="0.25">
      <c r="B353" s="76"/>
      <c r="C353" s="397"/>
      <c r="D353" s="398"/>
      <c r="E353" s="76"/>
      <c r="F353" s="76"/>
      <c r="G353" s="399"/>
      <c r="K353" s="391"/>
      <c r="L353" s="395"/>
      <c r="M353" s="486"/>
      <c r="N353" s="396"/>
      <c r="O353" s="394"/>
      <c r="Q353" s="400"/>
    </row>
    <row r="354" spans="2:17" x14ac:dyDescent="0.25">
      <c r="B354" s="76"/>
      <c r="C354" s="397"/>
      <c r="D354" s="398"/>
      <c r="E354" s="76"/>
      <c r="F354" s="76"/>
      <c r="G354" s="399"/>
      <c r="K354" s="391"/>
      <c r="L354" s="395"/>
      <c r="M354" s="486"/>
      <c r="N354" s="396"/>
      <c r="O354" s="394"/>
      <c r="Q354" s="400"/>
    </row>
    <row r="355" spans="2:17" x14ac:dyDescent="0.25">
      <c r="B355" s="76"/>
      <c r="C355" s="397"/>
      <c r="D355" s="398"/>
      <c r="E355" s="76"/>
      <c r="F355" s="76"/>
      <c r="G355" s="399"/>
      <c r="K355" s="391"/>
      <c r="L355" s="395"/>
      <c r="M355" s="486"/>
      <c r="N355" s="396"/>
      <c r="O355" s="394"/>
      <c r="Q355" s="400"/>
    </row>
    <row r="356" spans="2:17" x14ac:dyDescent="0.25">
      <c r="B356" s="76"/>
      <c r="C356" s="397"/>
      <c r="D356" s="398"/>
      <c r="E356" s="76"/>
      <c r="F356" s="76"/>
      <c r="G356" s="399"/>
      <c r="K356" s="391"/>
      <c r="L356" s="395"/>
      <c r="M356" s="486"/>
      <c r="N356" s="396"/>
      <c r="O356" s="394"/>
      <c r="Q356" s="400"/>
    </row>
    <row r="357" spans="2:17" x14ac:dyDescent="0.25">
      <c r="B357" s="76"/>
      <c r="C357" s="397"/>
      <c r="D357" s="398"/>
      <c r="E357" s="76"/>
      <c r="F357" s="76"/>
      <c r="G357" s="399"/>
      <c r="K357" s="391"/>
      <c r="L357" s="395"/>
      <c r="M357" s="486"/>
      <c r="N357" s="396"/>
      <c r="O357" s="394"/>
      <c r="Q357" s="400"/>
    </row>
    <row r="358" spans="2:17" x14ac:dyDescent="0.25">
      <c r="B358" s="76"/>
      <c r="C358" s="397"/>
      <c r="D358" s="398"/>
      <c r="E358" s="76"/>
      <c r="F358" s="76"/>
      <c r="G358" s="399"/>
      <c r="K358" s="391"/>
      <c r="L358" s="395"/>
      <c r="M358" s="486"/>
      <c r="N358" s="396"/>
      <c r="O358" s="394"/>
      <c r="Q358" s="400"/>
    </row>
    <row r="359" spans="2:17" x14ac:dyDescent="0.25">
      <c r="B359" s="76"/>
      <c r="C359" s="397"/>
      <c r="D359" s="398"/>
      <c r="E359" s="76"/>
      <c r="F359" s="76"/>
      <c r="G359" s="399"/>
      <c r="K359" s="391"/>
      <c r="L359" s="395"/>
      <c r="M359" s="486"/>
      <c r="N359" s="396"/>
      <c r="O359" s="394"/>
      <c r="Q359" s="400"/>
    </row>
    <row r="360" spans="2:17" x14ac:dyDescent="0.25">
      <c r="B360" s="76"/>
      <c r="C360" s="397"/>
      <c r="D360" s="398"/>
      <c r="E360" s="76"/>
      <c r="F360" s="76"/>
      <c r="G360" s="399"/>
      <c r="K360" s="391"/>
      <c r="L360" s="395"/>
      <c r="M360" s="486"/>
      <c r="N360" s="396"/>
      <c r="O360" s="394"/>
      <c r="Q360" s="400"/>
    </row>
    <row r="361" spans="2:17" x14ac:dyDescent="0.25">
      <c r="B361" s="76"/>
      <c r="C361" s="397"/>
      <c r="D361" s="398"/>
      <c r="E361" s="76"/>
      <c r="F361" s="76"/>
      <c r="G361" s="399"/>
      <c r="K361" s="391"/>
      <c r="L361" s="395"/>
      <c r="M361" s="486"/>
      <c r="N361" s="396"/>
      <c r="O361" s="394"/>
      <c r="Q361" s="400"/>
    </row>
    <row r="362" spans="2:17" x14ac:dyDescent="0.25">
      <c r="B362" s="76"/>
      <c r="C362" s="397"/>
      <c r="D362" s="398"/>
      <c r="E362" s="76"/>
      <c r="F362" s="76"/>
      <c r="G362" s="399"/>
      <c r="K362" s="391"/>
      <c r="L362" s="395"/>
      <c r="M362" s="486"/>
      <c r="N362" s="396"/>
      <c r="O362" s="394"/>
      <c r="Q362" s="400"/>
    </row>
    <row r="363" spans="2:17" x14ac:dyDescent="0.25">
      <c r="B363" s="76"/>
      <c r="C363" s="397"/>
      <c r="D363" s="398"/>
      <c r="E363" s="76"/>
      <c r="F363" s="76"/>
      <c r="G363" s="399"/>
      <c r="K363" s="391"/>
      <c r="L363" s="395"/>
      <c r="M363" s="486"/>
      <c r="N363" s="396"/>
      <c r="O363" s="394"/>
      <c r="Q363" s="401"/>
    </row>
    <row r="364" spans="2:17" x14ac:dyDescent="0.25">
      <c r="B364" s="76"/>
      <c r="C364" s="397"/>
      <c r="D364" s="398"/>
      <c r="E364" s="76"/>
      <c r="F364" s="76"/>
      <c r="G364" s="399"/>
      <c r="K364" s="391"/>
      <c r="L364" s="395"/>
      <c r="M364" s="486"/>
      <c r="N364" s="396"/>
      <c r="O364" s="394"/>
      <c r="Q364" s="400"/>
    </row>
    <row r="365" spans="2:17" x14ac:dyDescent="0.25">
      <c r="B365" s="76"/>
      <c r="C365" s="397"/>
      <c r="D365" s="398"/>
      <c r="E365" s="76"/>
      <c r="F365" s="76"/>
      <c r="G365" s="399"/>
      <c r="K365" s="391"/>
      <c r="L365" s="395"/>
      <c r="M365" s="486"/>
      <c r="N365" s="396"/>
      <c r="O365" s="394"/>
      <c r="Q365" s="400"/>
    </row>
    <row r="366" spans="2:17" x14ac:dyDescent="0.25">
      <c r="B366" s="76"/>
      <c r="C366" s="397"/>
      <c r="D366" s="398"/>
      <c r="E366" s="76"/>
      <c r="F366" s="76"/>
      <c r="G366" s="399"/>
      <c r="K366" s="391"/>
      <c r="L366" s="395"/>
      <c r="M366" s="486"/>
      <c r="N366" s="396"/>
      <c r="O366" s="394"/>
      <c r="Q366" s="400"/>
    </row>
    <row r="367" spans="2:17" x14ac:dyDescent="0.25">
      <c r="B367" s="76"/>
      <c r="C367" s="397"/>
      <c r="D367" s="398"/>
      <c r="E367" s="76"/>
      <c r="F367" s="76"/>
      <c r="G367" s="399"/>
      <c r="K367" s="391"/>
      <c r="L367" s="395"/>
      <c r="M367" s="486"/>
      <c r="N367" s="396"/>
      <c r="O367" s="394"/>
      <c r="Q367" s="400"/>
    </row>
    <row r="368" spans="2:17" x14ac:dyDescent="0.25">
      <c r="B368" s="76"/>
      <c r="C368" s="397"/>
      <c r="D368" s="398"/>
      <c r="E368" s="76"/>
      <c r="F368" s="76"/>
      <c r="G368" s="399"/>
      <c r="K368" s="391"/>
      <c r="L368" s="395"/>
      <c r="M368" s="486"/>
      <c r="N368" s="396"/>
      <c r="O368" s="394"/>
      <c r="Q368" s="400"/>
    </row>
    <row r="369" spans="2:17" x14ac:dyDescent="0.25">
      <c r="B369" s="76"/>
      <c r="C369" s="397"/>
      <c r="D369" s="398"/>
      <c r="E369" s="76"/>
      <c r="F369" s="76"/>
      <c r="G369" s="399"/>
      <c r="K369" s="391"/>
      <c r="L369" s="395"/>
      <c r="M369" s="486"/>
      <c r="N369" s="396"/>
      <c r="O369" s="394"/>
      <c r="Q369" s="400"/>
    </row>
    <row r="370" spans="2:17" x14ac:dyDescent="0.25">
      <c r="B370" s="76"/>
      <c r="C370" s="397"/>
      <c r="D370" s="398"/>
      <c r="E370" s="76"/>
      <c r="F370" s="76"/>
      <c r="G370" s="399"/>
      <c r="K370" s="391"/>
      <c r="L370" s="395"/>
      <c r="M370" s="486"/>
      <c r="N370" s="396"/>
      <c r="O370" s="394"/>
      <c r="Q370" s="400"/>
    </row>
    <row r="371" spans="2:17" x14ac:dyDescent="0.25">
      <c r="B371" s="76"/>
      <c r="C371" s="397"/>
      <c r="D371" s="398"/>
      <c r="E371" s="76"/>
      <c r="F371" s="76"/>
      <c r="G371" s="399"/>
      <c r="K371" s="391"/>
      <c r="L371" s="395"/>
      <c r="M371" s="486"/>
      <c r="N371" s="396"/>
      <c r="O371" s="394"/>
      <c r="Q371" s="400"/>
    </row>
    <row r="372" spans="2:17" x14ac:dyDescent="0.25">
      <c r="B372" s="76"/>
      <c r="C372" s="397"/>
      <c r="D372" s="398"/>
      <c r="E372" s="76"/>
      <c r="F372" s="76"/>
      <c r="G372" s="399"/>
      <c r="K372" s="391"/>
      <c r="L372" s="395"/>
      <c r="M372" s="486"/>
      <c r="N372" s="396"/>
      <c r="O372" s="394"/>
      <c r="Q372" s="400"/>
    </row>
    <row r="373" spans="2:17" x14ac:dyDescent="0.25">
      <c r="B373" s="76"/>
      <c r="C373" s="397"/>
      <c r="D373" s="398"/>
      <c r="E373" s="76"/>
      <c r="F373" s="76"/>
      <c r="G373" s="399"/>
      <c r="K373" s="391"/>
      <c r="L373" s="395"/>
      <c r="M373" s="486"/>
      <c r="N373" s="396"/>
      <c r="O373" s="394"/>
      <c r="Q373" s="400"/>
    </row>
    <row r="374" spans="2:17" x14ac:dyDescent="0.25">
      <c r="B374" s="76"/>
      <c r="C374" s="397"/>
      <c r="D374" s="398"/>
      <c r="E374" s="76"/>
      <c r="F374" s="76"/>
      <c r="G374" s="399"/>
      <c r="K374" s="391"/>
      <c r="L374" s="395"/>
      <c r="M374" s="486"/>
      <c r="N374" s="396"/>
      <c r="O374" s="394"/>
      <c r="Q374" s="400"/>
    </row>
    <row r="375" spans="2:17" x14ac:dyDescent="0.25">
      <c r="B375" s="76"/>
      <c r="C375" s="397"/>
      <c r="D375" s="398"/>
      <c r="E375" s="76"/>
      <c r="F375" s="76"/>
      <c r="G375" s="399"/>
      <c r="K375" s="391"/>
      <c r="L375" s="395"/>
      <c r="M375" s="486"/>
      <c r="N375" s="396"/>
      <c r="O375" s="394"/>
      <c r="Q375" s="400"/>
    </row>
    <row r="376" spans="2:17" x14ac:dyDescent="0.25">
      <c r="B376" s="76"/>
      <c r="C376" s="397"/>
      <c r="D376" s="398"/>
      <c r="E376" s="76"/>
      <c r="F376" s="76"/>
      <c r="G376" s="399"/>
      <c r="K376" s="391"/>
      <c r="L376" s="395"/>
      <c r="M376" s="486"/>
      <c r="N376" s="396"/>
      <c r="O376" s="394"/>
      <c r="Q376" s="401"/>
    </row>
    <row r="377" spans="2:17" x14ac:dyDescent="0.25">
      <c r="B377" s="76"/>
      <c r="C377" s="397"/>
      <c r="D377" s="398"/>
      <c r="E377" s="76"/>
      <c r="F377" s="76"/>
      <c r="G377" s="399"/>
      <c r="K377" s="391"/>
      <c r="L377" s="395"/>
      <c r="M377" s="486"/>
      <c r="N377" s="396"/>
      <c r="O377" s="394"/>
      <c r="Q377" s="400"/>
    </row>
    <row r="378" spans="2:17" x14ac:dyDescent="0.25">
      <c r="B378" s="76"/>
      <c r="C378" s="397"/>
      <c r="D378" s="398"/>
      <c r="E378" s="76"/>
      <c r="F378" s="76"/>
      <c r="G378" s="399"/>
      <c r="K378" s="391"/>
      <c r="L378" s="395"/>
      <c r="M378" s="486"/>
      <c r="N378" s="396"/>
      <c r="O378" s="394"/>
      <c r="Q378" s="400"/>
    </row>
    <row r="379" spans="2:17" x14ac:dyDescent="0.25">
      <c r="B379" s="76"/>
      <c r="C379" s="397"/>
      <c r="D379" s="398"/>
      <c r="E379" s="76"/>
      <c r="F379" s="76"/>
      <c r="G379" s="399"/>
      <c r="K379" s="391"/>
      <c r="L379" s="395"/>
      <c r="M379" s="486"/>
      <c r="N379" s="396"/>
      <c r="O379" s="394"/>
      <c r="Q379" s="400"/>
    </row>
    <row r="380" spans="2:17" x14ac:dyDescent="0.25">
      <c r="B380" s="76"/>
      <c r="C380" s="397"/>
      <c r="D380" s="398"/>
      <c r="E380" s="76"/>
      <c r="F380" s="76"/>
      <c r="G380" s="399"/>
      <c r="K380" s="391"/>
      <c r="L380" s="395"/>
      <c r="M380" s="486"/>
      <c r="N380" s="396"/>
      <c r="O380" s="394"/>
      <c r="Q380" s="400"/>
    </row>
    <row r="381" spans="2:17" x14ac:dyDescent="0.25">
      <c r="B381" s="76"/>
      <c r="C381" s="397"/>
      <c r="D381" s="398"/>
      <c r="E381" s="76"/>
      <c r="F381" s="76"/>
      <c r="G381" s="399"/>
      <c r="K381" s="391"/>
      <c r="L381" s="395"/>
      <c r="M381" s="486"/>
      <c r="N381" s="396"/>
      <c r="O381" s="394"/>
      <c r="Q381" s="400"/>
    </row>
    <row r="382" spans="2:17" x14ac:dyDescent="0.25">
      <c r="B382" s="76"/>
      <c r="C382" s="397"/>
      <c r="D382" s="398"/>
      <c r="E382" s="76"/>
      <c r="F382" s="76"/>
      <c r="G382" s="399"/>
      <c r="K382" s="391"/>
      <c r="L382" s="395"/>
      <c r="M382" s="486"/>
      <c r="N382" s="396"/>
      <c r="O382" s="394"/>
      <c r="Q382" s="400"/>
    </row>
    <row r="383" spans="2:17" x14ac:dyDescent="0.25">
      <c r="B383" s="76"/>
      <c r="C383" s="397"/>
      <c r="D383" s="398"/>
      <c r="E383" s="76"/>
      <c r="F383" s="76"/>
      <c r="G383" s="399"/>
      <c r="K383" s="391"/>
      <c r="L383" s="395"/>
      <c r="M383" s="486"/>
      <c r="N383" s="396"/>
      <c r="O383" s="394"/>
      <c r="Q383" s="400"/>
    </row>
    <row r="384" spans="2:17" x14ac:dyDescent="0.25">
      <c r="B384" s="76"/>
      <c r="C384" s="397"/>
      <c r="D384" s="398"/>
      <c r="E384" s="76"/>
      <c r="F384" s="76"/>
      <c r="G384" s="399"/>
      <c r="K384" s="391"/>
      <c r="L384" s="395"/>
      <c r="M384" s="486"/>
      <c r="N384" s="396"/>
      <c r="O384" s="394"/>
      <c r="Q384" s="400"/>
    </row>
    <row r="385" spans="2:17" x14ac:dyDescent="0.25">
      <c r="B385" s="76"/>
      <c r="C385" s="397"/>
      <c r="D385" s="398"/>
      <c r="E385" s="76"/>
      <c r="F385" s="76"/>
      <c r="G385" s="399"/>
      <c r="K385" s="391"/>
      <c r="L385" s="395"/>
      <c r="M385" s="486"/>
      <c r="N385" s="396"/>
      <c r="O385" s="394"/>
      <c r="Q385" s="400"/>
    </row>
    <row r="386" spans="2:17" x14ac:dyDescent="0.25">
      <c r="B386" s="76"/>
      <c r="C386" s="397"/>
      <c r="D386" s="398"/>
      <c r="E386" s="76"/>
      <c r="F386" s="76"/>
      <c r="G386" s="399"/>
      <c r="K386" s="391"/>
      <c r="L386" s="395"/>
      <c r="M386" s="486"/>
      <c r="N386" s="396"/>
      <c r="O386" s="394"/>
      <c r="Q386" s="400"/>
    </row>
    <row r="387" spans="2:17" x14ac:dyDescent="0.25">
      <c r="B387" s="76"/>
      <c r="C387" s="397"/>
      <c r="D387" s="398"/>
      <c r="E387" s="76"/>
      <c r="F387" s="76"/>
      <c r="G387" s="399"/>
      <c r="K387" s="391"/>
      <c r="L387" s="395"/>
      <c r="M387" s="486"/>
      <c r="N387" s="396"/>
      <c r="O387" s="394"/>
      <c r="Q387" s="401"/>
    </row>
    <row r="388" spans="2:17" x14ac:dyDescent="0.25">
      <c r="B388" s="76"/>
      <c r="C388" s="397"/>
      <c r="D388" s="398"/>
      <c r="E388" s="76"/>
      <c r="F388" s="76"/>
      <c r="G388" s="399"/>
      <c r="K388" s="391"/>
      <c r="L388" s="395"/>
      <c r="M388" s="486"/>
      <c r="N388" s="396"/>
      <c r="O388" s="394"/>
      <c r="Q388" s="400"/>
    </row>
    <row r="389" spans="2:17" x14ac:dyDescent="0.25">
      <c r="B389" s="76"/>
      <c r="C389" s="397"/>
      <c r="D389" s="398"/>
      <c r="E389" s="76"/>
      <c r="F389" s="76"/>
      <c r="G389" s="399"/>
      <c r="K389" s="391"/>
      <c r="L389" s="395"/>
      <c r="M389" s="486"/>
      <c r="N389" s="396"/>
      <c r="O389" s="394"/>
      <c r="Q389" s="400"/>
    </row>
    <row r="390" spans="2:17" x14ac:dyDescent="0.25">
      <c r="B390" s="76"/>
      <c r="C390" s="397"/>
      <c r="D390" s="398"/>
      <c r="E390" s="76"/>
      <c r="F390" s="76"/>
      <c r="G390" s="399"/>
      <c r="K390" s="391"/>
      <c r="L390" s="395"/>
      <c r="M390" s="486"/>
      <c r="N390" s="396"/>
      <c r="O390" s="394"/>
      <c r="Q390" s="400"/>
    </row>
    <row r="391" spans="2:17" x14ac:dyDescent="0.25">
      <c r="B391" s="76"/>
      <c r="C391" s="397"/>
      <c r="D391" s="398"/>
      <c r="E391" s="76"/>
      <c r="F391" s="76"/>
      <c r="G391" s="399"/>
      <c r="K391" s="391"/>
      <c r="L391" s="395"/>
      <c r="M391" s="486"/>
      <c r="N391" s="396"/>
      <c r="O391" s="394"/>
      <c r="Q391" s="400"/>
    </row>
    <row r="392" spans="2:17" x14ac:dyDescent="0.25">
      <c r="B392" s="76"/>
      <c r="C392" s="397"/>
      <c r="D392" s="398"/>
      <c r="E392" s="76"/>
      <c r="F392" s="76"/>
      <c r="G392" s="399"/>
      <c r="K392" s="391"/>
      <c r="L392" s="395"/>
      <c r="M392" s="486"/>
      <c r="N392" s="396"/>
      <c r="O392" s="394"/>
      <c r="Q392" s="400"/>
    </row>
    <row r="393" spans="2:17" x14ac:dyDescent="0.25">
      <c r="B393" s="76"/>
      <c r="C393" s="397"/>
      <c r="D393" s="398"/>
      <c r="E393" s="76"/>
      <c r="F393" s="76"/>
      <c r="G393" s="399"/>
      <c r="K393" s="391"/>
      <c r="L393" s="395"/>
      <c r="M393" s="486"/>
      <c r="N393" s="396"/>
      <c r="O393" s="394"/>
      <c r="Q393" s="400"/>
    </row>
    <row r="394" spans="2:17" x14ac:dyDescent="0.25">
      <c r="B394" s="76"/>
      <c r="C394" s="397"/>
      <c r="D394" s="398"/>
      <c r="E394" s="76"/>
      <c r="F394" s="76"/>
      <c r="G394" s="399"/>
      <c r="K394" s="391"/>
      <c r="L394" s="395"/>
      <c r="M394" s="486"/>
      <c r="N394" s="396"/>
      <c r="O394" s="394"/>
      <c r="Q394" s="400"/>
    </row>
    <row r="395" spans="2:17" x14ac:dyDescent="0.25">
      <c r="B395" s="76"/>
      <c r="C395" s="397"/>
      <c r="D395" s="398"/>
      <c r="E395" s="76"/>
      <c r="F395" s="76"/>
      <c r="G395" s="399"/>
      <c r="K395" s="391"/>
      <c r="L395" s="395"/>
      <c r="M395" s="486"/>
      <c r="N395" s="396"/>
      <c r="O395" s="394"/>
      <c r="Q395" s="400"/>
    </row>
    <row r="396" spans="2:17" x14ac:dyDescent="0.25">
      <c r="B396" s="76"/>
      <c r="C396" s="397"/>
      <c r="D396" s="398"/>
      <c r="E396" s="76"/>
      <c r="F396" s="76"/>
      <c r="G396" s="399"/>
      <c r="K396" s="391"/>
      <c r="L396" s="395"/>
      <c r="M396" s="486"/>
      <c r="N396" s="396"/>
      <c r="O396" s="394"/>
      <c r="Q396" s="400"/>
    </row>
    <row r="397" spans="2:17" x14ac:dyDescent="0.25">
      <c r="B397" s="76"/>
      <c r="C397" s="397"/>
      <c r="D397" s="398"/>
      <c r="E397" s="76"/>
      <c r="F397" s="76"/>
      <c r="G397" s="399"/>
      <c r="K397" s="391"/>
      <c r="L397" s="395"/>
      <c r="M397" s="486"/>
      <c r="N397" s="396"/>
      <c r="O397" s="394"/>
      <c r="Q397" s="400"/>
    </row>
    <row r="398" spans="2:17" x14ac:dyDescent="0.25">
      <c r="B398" s="76"/>
      <c r="C398" s="397"/>
      <c r="D398" s="398"/>
      <c r="E398" s="76"/>
      <c r="F398" s="76"/>
      <c r="G398" s="399"/>
      <c r="K398" s="391"/>
      <c r="L398" s="395"/>
      <c r="M398" s="486"/>
      <c r="N398" s="396"/>
      <c r="O398" s="394"/>
      <c r="Q398" s="400"/>
    </row>
    <row r="399" spans="2:17" x14ac:dyDescent="0.25">
      <c r="B399" s="76"/>
      <c r="C399" s="397"/>
      <c r="D399" s="398"/>
      <c r="E399" s="76"/>
      <c r="F399" s="76"/>
      <c r="G399" s="399"/>
      <c r="K399" s="391"/>
      <c r="L399" s="395"/>
      <c r="M399" s="486"/>
      <c r="N399" s="396"/>
      <c r="O399" s="394"/>
      <c r="Q399" s="402"/>
    </row>
    <row r="400" spans="2:17" x14ac:dyDescent="0.25">
      <c r="B400" s="76"/>
      <c r="C400" s="397"/>
      <c r="D400" s="398"/>
      <c r="E400" s="76"/>
      <c r="F400" s="76"/>
      <c r="G400" s="399"/>
      <c r="K400" s="391"/>
      <c r="L400" s="395"/>
      <c r="M400" s="486"/>
      <c r="N400" s="396"/>
      <c r="O400" s="394"/>
    </row>
    <row r="401" spans="2:15" x14ac:dyDescent="0.25">
      <c r="B401" s="76"/>
      <c r="C401" s="397"/>
      <c r="D401" s="398"/>
      <c r="E401" s="76"/>
      <c r="F401" s="76"/>
      <c r="G401" s="399"/>
      <c r="K401" s="391"/>
      <c r="L401" s="395"/>
      <c r="M401" s="486"/>
      <c r="N401" s="396"/>
      <c r="O401" s="394"/>
    </row>
    <row r="402" spans="2:15" x14ac:dyDescent="0.25">
      <c r="B402" s="76"/>
      <c r="C402" s="397"/>
      <c r="D402" s="398"/>
      <c r="E402" s="76"/>
      <c r="F402" s="76"/>
      <c r="G402" s="399"/>
      <c r="K402" s="391"/>
      <c r="L402" s="395"/>
      <c r="M402" s="486"/>
      <c r="N402" s="396"/>
      <c r="O402" s="394"/>
    </row>
  </sheetData>
  <sheetProtection algorithmName="SHA-512" hashValue="PReIZcuSkgH/nCgcbLbwkrG3WjiHbxvcfTn01u8Sogb6YW4ewmNtpBLUnU0HR8kSj0kt4K+/RkpozUxjco68hA==" saltValue="79PMbd4IYVYwHD5OPudJ5Q==" spinCount="100000" sheet="1" objects="1" scenarios="1"/>
  <mergeCells count="1">
    <mergeCell ref="H2:I2"/>
  </mergeCells>
  <hyperlinks>
    <hyperlink ref="E207" r:id="rId1" display="CAT2 Look-Up" xr:uid="{5ED7080D-70C5-4521-8FC2-CA7A4C2C44A9}"/>
    <hyperlink ref="M2" r:id="rId2" xr:uid="{36E11599-0AAE-40DD-BB6E-96FF48E6D657}"/>
  </hyperlinks>
  <pageMargins left="0.7" right="0.7" top="0.75" bottom="0.75" header="0.3" footer="0.3"/>
  <pageSetup paperSize="5" scale="73" fitToHeight="0"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15934-2E21-40F4-AF6B-F87728C6AA81}">
  <sheetPr>
    <tabColor rgb="FF00B0F0"/>
    <pageSetUpPr fitToPage="1"/>
  </sheetPr>
  <dimension ref="A1:BS479"/>
  <sheetViews>
    <sheetView topLeftCell="B1" zoomScale="90" zoomScaleNormal="90" workbookViewId="0">
      <pane ySplit="1" topLeftCell="A259" activePane="bottomLeft" state="frozen"/>
      <selection pane="bottomLeft" activeCell="M268" sqref="M268"/>
    </sheetView>
  </sheetViews>
  <sheetFormatPr defaultColWidth="15" defaultRowHeight="15" x14ac:dyDescent="0.25"/>
  <cols>
    <col min="1" max="1" width="0" style="79" hidden="1" customWidth="1"/>
    <col min="2" max="2" width="23" style="142" customWidth="1"/>
    <col min="3" max="3" width="12.42578125" style="138" customWidth="1"/>
    <col min="4" max="4" width="9.5703125" style="139" customWidth="1"/>
    <col min="5" max="5" width="11.5703125" style="142" customWidth="1"/>
    <col min="6" max="6" width="10.85546875" style="142" customWidth="1"/>
    <col min="7" max="7" width="14.140625" style="141" customWidth="1"/>
    <col min="8" max="8" width="15" style="88"/>
    <col min="9" max="9" width="15" style="85"/>
    <col min="10" max="10" width="15" style="243"/>
    <col min="11" max="11" width="15" style="153"/>
    <col min="12" max="12" width="18.140625" style="154" customWidth="1"/>
    <col min="13" max="13" width="17.7109375" style="155" customWidth="1"/>
    <col min="14" max="14" width="20.5703125" style="159" customWidth="1"/>
    <col min="15" max="15" width="21" style="160" customWidth="1"/>
    <col min="16" max="16384" width="15" style="76"/>
  </cols>
  <sheetData>
    <row r="1" spans="1:15" s="74" customFormat="1" ht="86.25" customHeight="1" thickBot="1" x14ac:dyDescent="0.3">
      <c r="A1" s="73" t="s">
        <v>368</v>
      </c>
      <c r="B1" s="307" t="s">
        <v>369</v>
      </c>
      <c r="C1" s="308" t="s">
        <v>370</v>
      </c>
      <c r="D1" s="309" t="s">
        <v>1227</v>
      </c>
      <c r="E1" s="310" t="s">
        <v>1258</v>
      </c>
      <c r="F1" s="310" t="s">
        <v>1233</v>
      </c>
      <c r="G1" s="311" t="s">
        <v>1260</v>
      </c>
      <c r="H1" s="312" t="s">
        <v>653</v>
      </c>
      <c r="I1" s="313" t="s">
        <v>654</v>
      </c>
      <c r="J1" s="314" t="s">
        <v>1291</v>
      </c>
      <c r="K1" s="315" t="s">
        <v>652</v>
      </c>
      <c r="L1" s="316" t="s">
        <v>1587</v>
      </c>
      <c r="M1" s="317" t="s">
        <v>1266</v>
      </c>
      <c r="N1" s="318" t="s">
        <v>1351</v>
      </c>
      <c r="O1" s="319" t="s">
        <v>1350</v>
      </c>
    </row>
    <row r="2" spans="1:15" s="74" customFormat="1" ht="54.75" customHeight="1" thickTop="1" thickBot="1" x14ac:dyDescent="0.3">
      <c r="A2" s="73"/>
      <c r="B2" s="301"/>
      <c r="C2" s="128"/>
      <c r="D2" s="129"/>
      <c r="E2" s="130"/>
      <c r="F2" s="130"/>
      <c r="G2" s="131"/>
      <c r="H2" s="936" t="s">
        <v>1228</v>
      </c>
      <c r="I2" s="937"/>
      <c r="J2" s="277"/>
      <c r="K2" s="278"/>
      <c r="L2" s="147"/>
      <c r="M2" s="269" t="s">
        <v>1347</v>
      </c>
      <c r="N2" s="148"/>
      <c r="O2" s="295"/>
    </row>
    <row r="3" spans="1:15" x14ac:dyDescent="0.25">
      <c r="A3" s="75">
        <v>14</v>
      </c>
      <c r="B3" s="302" t="s">
        <v>371</v>
      </c>
      <c r="C3" s="133">
        <v>1663</v>
      </c>
      <c r="D3" s="134">
        <v>3.4161242550018187</v>
      </c>
      <c r="E3" s="135">
        <v>0.85</v>
      </c>
      <c r="F3" s="135">
        <f>1-E3</f>
        <v>0.15000000000000002</v>
      </c>
      <c r="G3" s="136">
        <v>0.59087947882736158</v>
      </c>
      <c r="H3" s="90">
        <v>60000</v>
      </c>
      <c r="I3" s="270">
        <v>60000</v>
      </c>
      <c r="J3" s="279">
        <f>MAX(H3,I3)</f>
        <v>60000</v>
      </c>
      <c r="K3" s="280">
        <v>16550</v>
      </c>
      <c r="L3" s="149">
        <f>J3-K3</f>
        <v>43450</v>
      </c>
      <c r="M3" s="150">
        <v>173400</v>
      </c>
      <c r="N3" s="151">
        <f>MIN(L3,M3)</f>
        <v>43450</v>
      </c>
      <c r="O3" s="296">
        <f>L3-N3</f>
        <v>0</v>
      </c>
    </row>
    <row r="4" spans="1:15" ht="15" customHeight="1" x14ac:dyDescent="0.25">
      <c r="A4" s="75">
        <v>63</v>
      </c>
      <c r="B4" s="303" t="s">
        <v>372</v>
      </c>
      <c r="C4" s="138">
        <v>417</v>
      </c>
      <c r="D4" s="139">
        <v>6.2029939867611033</v>
      </c>
      <c r="E4" s="140">
        <v>0.7</v>
      </c>
      <c r="F4" s="140">
        <f t="shared" ref="F4:F67" si="0">1-E4</f>
        <v>0.30000000000000004</v>
      </c>
      <c r="G4" s="141">
        <v>0.38138138138138139</v>
      </c>
      <c r="H4" s="91">
        <v>30000</v>
      </c>
      <c r="I4" s="271">
        <v>30000</v>
      </c>
      <c r="J4" s="281">
        <f t="shared" ref="J4:J67" si="1">MAX(H4,I4)</f>
        <v>30000</v>
      </c>
      <c r="K4" s="282">
        <v>17369.7</v>
      </c>
      <c r="L4" s="266">
        <f t="shared" ref="L4:L67" si="2">J4-K4</f>
        <v>12630.3</v>
      </c>
      <c r="M4" s="155">
        <v>420</v>
      </c>
      <c r="N4" s="156">
        <f t="shared" ref="N4:N67" si="3">MIN(L4,M4)</f>
        <v>420</v>
      </c>
      <c r="O4" s="297">
        <f t="shared" ref="O4:O67" si="4">L4-N4</f>
        <v>12210.3</v>
      </c>
    </row>
    <row r="5" spans="1:15" s="257" customFormat="1" ht="15" customHeight="1" x14ac:dyDescent="0.25">
      <c r="A5" s="249">
        <v>70</v>
      </c>
      <c r="B5" s="304" t="s">
        <v>373</v>
      </c>
      <c r="C5" s="258">
        <v>731</v>
      </c>
      <c r="D5" s="259">
        <v>10.692668255764897</v>
      </c>
      <c r="E5" s="260">
        <v>0.7</v>
      </c>
      <c r="F5" s="260">
        <f t="shared" si="0"/>
        <v>0.30000000000000004</v>
      </c>
      <c r="G5" s="261">
        <v>0.38655462184873951</v>
      </c>
      <c r="H5" s="262">
        <v>30000</v>
      </c>
      <c r="I5" s="272">
        <v>30000</v>
      </c>
      <c r="J5" s="279">
        <f t="shared" si="1"/>
        <v>30000</v>
      </c>
      <c r="K5" s="283">
        <v>30000.000000000004</v>
      </c>
      <c r="L5" s="265">
        <f t="shared" si="2"/>
        <v>0</v>
      </c>
      <c r="M5" s="263">
        <v>19600</v>
      </c>
      <c r="N5" s="264">
        <f t="shared" si="3"/>
        <v>0</v>
      </c>
      <c r="O5" s="298">
        <f t="shared" si="4"/>
        <v>0</v>
      </c>
    </row>
    <row r="6" spans="1:15" ht="15" customHeight="1" x14ac:dyDescent="0.25">
      <c r="A6" s="75">
        <v>84</v>
      </c>
      <c r="B6" s="303" t="s">
        <v>374</v>
      </c>
      <c r="C6" s="138">
        <v>219</v>
      </c>
      <c r="D6" s="139">
        <v>1.6098207202719703</v>
      </c>
      <c r="E6" s="140">
        <v>0.6</v>
      </c>
      <c r="F6" s="140">
        <f t="shared" si="0"/>
        <v>0.4</v>
      </c>
      <c r="G6" s="141">
        <v>0.30578512396694213</v>
      </c>
      <c r="H6" s="91">
        <v>30000</v>
      </c>
      <c r="I6" s="271">
        <v>30000</v>
      </c>
      <c r="J6" s="281">
        <f t="shared" si="1"/>
        <v>30000</v>
      </c>
      <c r="K6" s="282">
        <v>12295.6</v>
      </c>
      <c r="L6" s="266">
        <f t="shared" si="2"/>
        <v>17704.400000000001</v>
      </c>
      <c r="M6" s="155">
        <v>14400</v>
      </c>
      <c r="N6" s="156">
        <f t="shared" si="3"/>
        <v>14400</v>
      </c>
      <c r="O6" s="297">
        <f t="shared" si="4"/>
        <v>3304.4000000000015</v>
      </c>
    </row>
    <row r="7" spans="1:15" ht="15" customHeight="1" x14ac:dyDescent="0.25">
      <c r="A7" s="75">
        <v>91</v>
      </c>
      <c r="B7" s="302" t="s">
        <v>375</v>
      </c>
      <c r="C7" s="133">
        <v>554</v>
      </c>
      <c r="D7" s="134">
        <v>4.1538264754825391</v>
      </c>
      <c r="E7" s="135">
        <v>0.8</v>
      </c>
      <c r="F7" s="135">
        <f t="shared" si="0"/>
        <v>0.19999999999999996</v>
      </c>
      <c r="G7" s="136">
        <v>0.52960526315789469</v>
      </c>
      <c r="H7" s="90">
        <v>30000</v>
      </c>
      <c r="I7" s="270">
        <v>30000</v>
      </c>
      <c r="J7" s="279">
        <f t="shared" si="1"/>
        <v>30000</v>
      </c>
      <c r="K7" s="280">
        <v>16429.999999999996</v>
      </c>
      <c r="L7" s="149">
        <f t="shared" si="2"/>
        <v>13570.000000000004</v>
      </c>
      <c r="M7" s="150">
        <v>11200</v>
      </c>
      <c r="N7" s="151">
        <f t="shared" si="3"/>
        <v>11200</v>
      </c>
      <c r="O7" s="296">
        <f t="shared" si="4"/>
        <v>2370.0000000000036</v>
      </c>
    </row>
    <row r="8" spans="1:15" ht="15" customHeight="1" x14ac:dyDescent="0.25">
      <c r="A8" s="75">
        <v>105</v>
      </c>
      <c r="B8" s="303" t="s">
        <v>376</v>
      </c>
      <c r="C8" s="138">
        <v>453</v>
      </c>
      <c r="D8" s="139">
        <v>4.1814741659050787</v>
      </c>
      <c r="E8" s="140">
        <v>0.7</v>
      </c>
      <c r="F8" s="140">
        <f t="shared" si="0"/>
        <v>0.30000000000000004</v>
      </c>
      <c r="G8" s="141">
        <v>0.42930591259640105</v>
      </c>
      <c r="H8" s="91">
        <v>30000</v>
      </c>
      <c r="I8" s="271">
        <v>30000</v>
      </c>
      <c r="J8" s="281">
        <f t="shared" si="1"/>
        <v>30000</v>
      </c>
      <c r="K8" s="282">
        <v>0</v>
      </c>
      <c r="L8" s="266">
        <f t="shared" si="2"/>
        <v>30000</v>
      </c>
      <c r="M8" s="155">
        <v>490</v>
      </c>
      <c r="N8" s="156">
        <f t="shared" si="3"/>
        <v>490</v>
      </c>
      <c r="O8" s="297">
        <f t="shared" si="4"/>
        <v>29510</v>
      </c>
    </row>
    <row r="9" spans="1:15" s="257" customFormat="1" ht="15" customHeight="1" x14ac:dyDescent="0.25">
      <c r="A9" s="249">
        <v>119</v>
      </c>
      <c r="B9" s="304" t="s">
        <v>377</v>
      </c>
      <c r="C9" s="258">
        <v>1636</v>
      </c>
      <c r="D9" s="259">
        <v>10.061872266904352</v>
      </c>
      <c r="E9" s="260">
        <v>0.7</v>
      </c>
      <c r="F9" s="260">
        <f t="shared" si="0"/>
        <v>0.30000000000000004</v>
      </c>
      <c r="G9" s="261">
        <v>0.33420707732634336</v>
      </c>
      <c r="H9" s="262">
        <v>60000</v>
      </c>
      <c r="I9" s="272">
        <v>60000</v>
      </c>
      <c r="J9" s="279">
        <f t="shared" si="1"/>
        <v>60000</v>
      </c>
      <c r="K9" s="283">
        <v>60000.000000000007</v>
      </c>
      <c r="L9" s="265">
        <f t="shared" si="2"/>
        <v>0</v>
      </c>
      <c r="M9" s="263">
        <v>7700</v>
      </c>
      <c r="N9" s="264">
        <f t="shared" si="3"/>
        <v>0</v>
      </c>
      <c r="O9" s="298">
        <f t="shared" si="4"/>
        <v>0</v>
      </c>
    </row>
    <row r="10" spans="1:15" s="257" customFormat="1" ht="15" customHeight="1" x14ac:dyDescent="0.25">
      <c r="A10" s="249">
        <v>140</v>
      </c>
      <c r="B10" s="305" t="s">
        <v>378</v>
      </c>
      <c r="C10" s="250">
        <v>2360</v>
      </c>
      <c r="D10" s="251">
        <v>4.354219516302015</v>
      </c>
      <c r="E10" s="252">
        <v>0.8</v>
      </c>
      <c r="F10" s="252">
        <f t="shared" si="0"/>
        <v>0.19999999999999996</v>
      </c>
      <c r="G10" s="253">
        <v>0.49717759444203213</v>
      </c>
      <c r="H10" s="254">
        <v>60000</v>
      </c>
      <c r="I10" s="273">
        <v>60000</v>
      </c>
      <c r="J10" s="281">
        <f t="shared" si="1"/>
        <v>60000</v>
      </c>
      <c r="K10" s="284">
        <v>60000.399999999987</v>
      </c>
      <c r="L10" s="267">
        <v>0</v>
      </c>
      <c r="M10" s="255">
        <v>24800</v>
      </c>
      <c r="N10" s="256">
        <f t="shared" si="3"/>
        <v>0</v>
      </c>
      <c r="O10" s="299">
        <f t="shared" si="4"/>
        <v>0</v>
      </c>
    </row>
    <row r="11" spans="1:15" ht="15" customHeight="1" x14ac:dyDescent="0.25">
      <c r="A11" s="75">
        <v>154</v>
      </c>
      <c r="B11" s="302" t="s">
        <v>379</v>
      </c>
      <c r="C11" s="133">
        <v>1325</v>
      </c>
      <c r="D11" s="134">
        <v>6.2062633119400594</v>
      </c>
      <c r="E11" s="135">
        <v>0.8</v>
      </c>
      <c r="F11" s="135">
        <f t="shared" si="0"/>
        <v>0.19999999999999996</v>
      </c>
      <c r="G11" s="136">
        <v>0.6725460122699386</v>
      </c>
      <c r="H11" s="90">
        <v>49960</v>
      </c>
      <c r="I11" s="274">
        <f>40*C11</f>
        <v>53000</v>
      </c>
      <c r="J11" s="279">
        <f t="shared" si="1"/>
        <v>53000</v>
      </c>
      <c r="K11" s="280">
        <v>35421.399999999994</v>
      </c>
      <c r="L11" s="149">
        <f t="shared" si="2"/>
        <v>17578.600000000006</v>
      </c>
      <c r="M11" s="150">
        <v>5600</v>
      </c>
      <c r="N11" s="151">
        <f t="shared" si="3"/>
        <v>5600</v>
      </c>
      <c r="O11" s="296">
        <f t="shared" si="4"/>
        <v>11978.600000000006</v>
      </c>
    </row>
    <row r="12" spans="1:15" s="257" customFormat="1" ht="15" customHeight="1" x14ac:dyDescent="0.25">
      <c r="A12" s="249">
        <v>161</v>
      </c>
      <c r="B12" s="305" t="s">
        <v>380</v>
      </c>
      <c r="C12" s="250">
        <v>303</v>
      </c>
      <c r="D12" s="251">
        <v>3.6384379149496597</v>
      </c>
      <c r="E12" s="252">
        <v>0.6</v>
      </c>
      <c r="F12" s="252">
        <f t="shared" si="0"/>
        <v>0.4</v>
      </c>
      <c r="G12" s="253">
        <v>0.27814569536423839</v>
      </c>
      <c r="H12" s="254">
        <v>30000</v>
      </c>
      <c r="I12" s="273">
        <v>30000</v>
      </c>
      <c r="J12" s="281">
        <f t="shared" si="1"/>
        <v>30000</v>
      </c>
      <c r="K12" s="284">
        <v>30000</v>
      </c>
      <c r="L12" s="267">
        <f t="shared" si="2"/>
        <v>0</v>
      </c>
      <c r="M12" s="255">
        <v>13800</v>
      </c>
      <c r="N12" s="256">
        <f t="shared" si="3"/>
        <v>0</v>
      </c>
      <c r="O12" s="299">
        <f t="shared" si="4"/>
        <v>0</v>
      </c>
    </row>
    <row r="13" spans="1:15" ht="15" customHeight="1" x14ac:dyDescent="0.25">
      <c r="A13" s="75">
        <v>170</v>
      </c>
      <c r="B13" s="302" t="s">
        <v>381</v>
      </c>
      <c r="C13" s="133">
        <v>2136</v>
      </c>
      <c r="D13" s="134">
        <v>5.2223536079622415</v>
      </c>
      <c r="E13" s="135">
        <v>0.8</v>
      </c>
      <c r="F13" s="135">
        <f t="shared" si="0"/>
        <v>0.19999999999999996</v>
      </c>
      <c r="G13" s="136">
        <v>0.5298013245033113</v>
      </c>
      <c r="H13" s="90">
        <v>60000</v>
      </c>
      <c r="I13" s="270">
        <v>60000</v>
      </c>
      <c r="J13" s="279">
        <f t="shared" si="1"/>
        <v>60000</v>
      </c>
      <c r="K13" s="280">
        <v>35313.199999999997</v>
      </c>
      <c r="L13" s="149">
        <f t="shared" si="2"/>
        <v>24686.800000000003</v>
      </c>
      <c r="M13" s="150">
        <v>0</v>
      </c>
      <c r="N13" s="151">
        <f t="shared" si="3"/>
        <v>0</v>
      </c>
      <c r="O13" s="296">
        <f t="shared" si="4"/>
        <v>24686.800000000003</v>
      </c>
    </row>
    <row r="14" spans="1:15" ht="15" customHeight="1" x14ac:dyDescent="0.25">
      <c r="A14" s="75">
        <v>196</v>
      </c>
      <c r="B14" s="303" t="s">
        <v>382</v>
      </c>
      <c r="C14" s="138">
        <v>445</v>
      </c>
      <c r="D14" s="139">
        <v>3.470218682692745</v>
      </c>
      <c r="E14" s="140">
        <v>0.6</v>
      </c>
      <c r="F14" s="140">
        <f t="shared" si="0"/>
        <v>0.4</v>
      </c>
      <c r="G14" s="141">
        <v>0.29976019184652281</v>
      </c>
      <c r="H14" s="91">
        <v>30000</v>
      </c>
      <c r="I14" s="271">
        <v>30000</v>
      </c>
      <c r="J14" s="281">
        <f t="shared" si="1"/>
        <v>30000</v>
      </c>
      <c r="K14" s="282">
        <v>27547.200000000001</v>
      </c>
      <c r="L14" s="266">
        <f t="shared" si="2"/>
        <v>2452.7999999999993</v>
      </c>
      <c r="M14" s="155">
        <v>3000</v>
      </c>
      <c r="N14" s="156">
        <f t="shared" si="3"/>
        <v>2452.7999999999993</v>
      </c>
      <c r="O14" s="297">
        <f t="shared" si="4"/>
        <v>0</v>
      </c>
    </row>
    <row r="15" spans="1:15" s="257" customFormat="1" ht="15" customHeight="1" x14ac:dyDescent="0.25">
      <c r="A15" s="249">
        <v>203</v>
      </c>
      <c r="B15" s="304" t="s">
        <v>383</v>
      </c>
      <c r="C15" s="258">
        <v>806</v>
      </c>
      <c r="D15" s="259">
        <v>5.3484095629241821</v>
      </c>
      <c r="E15" s="260">
        <v>0.7</v>
      </c>
      <c r="F15" s="260">
        <f t="shared" si="0"/>
        <v>0.30000000000000004</v>
      </c>
      <c r="G15" s="261">
        <v>0.2219626168224299</v>
      </c>
      <c r="H15" s="262">
        <v>32880</v>
      </c>
      <c r="I15" s="272">
        <f>40*C15</f>
        <v>32240</v>
      </c>
      <c r="J15" s="279">
        <f t="shared" si="1"/>
        <v>32880</v>
      </c>
      <c r="K15" s="283">
        <v>32880</v>
      </c>
      <c r="L15" s="265">
        <f t="shared" si="2"/>
        <v>0</v>
      </c>
      <c r="M15" s="263">
        <v>13300</v>
      </c>
      <c r="N15" s="264">
        <f t="shared" si="3"/>
        <v>0</v>
      </c>
      <c r="O15" s="298">
        <f t="shared" si="4"/>
        <v>0</v>
      </c>
    </row>
    <row r="16" spans="1:15" s="257" customFormat="1" ht="15" customHeight="1" x14ac:dyDescent="0.25">
      <c r="A16" s="249">
        <v>217</v>
      </c>
      <c r="B16" s="305" t="s">
        <v>384</v>
      </c>
      <c r="C16" s="250">
        <v>586</v>
      </c>
      <c r="D16" s="251">
        <v>3.5405716843281025</v>
      </c>
      <c r="E16" s="252">
        <v>0.7</v>
      </c>
      <c r="F16" s="252">
        <f t="shared" si="0"/>
        <v>0.30000000000000004</v>
      </c>
      <c r="G16" s="253">
        <v>0.40350877192982454</v>
      </c>
      <c r="H16" s="254">
        <v>30000</v>
      </c>
      <c r="I16" s="273">
        <v>30000</v>
      </c>
      <c r="J16" s="281">
        <f t="shared" si="1"/>
        <v>30000</v>
      </c>
      <c r="K16" s="284">
        <v>30000</v>
      </c>
      <c r="L16" s="267">
        <f t="shared" si="2"/>
        <v>0</v>
      </c>
      <c r="M16" s="255">
        <v>7000</v>
      </c>
      <c r="N16" s="256">
        <f t="shared" si="3"/>
        <v>0</v>
      </c>
      <c r="O16" s="299">
        <f t="shared" si="4"/>
        <v>0</v>
      </c>
    </row>
    <row r="17" spans="1:15" s="257" customFormat="1" ht="15" customHeight="1" x14ac:dyDescent="0.25">
      <c r="A17" s="249">
        <v>231</v>
      </c>
      <c r="B17" s="304" t="s">
        <v>385</v>
      </c>
      <c r="C17" s="258">
        <v>1681</v>
      </c>
      <c r="D17" s="259">
        <v>14.541145528504154</v>
      </c>
      <c r="E17" s="260">
        <v>0.6</v>
      </c>
      <c r="F17" s="260">
        <f t="shared" si="0"/>
        <v>0.4</v>
      </c>
      <c r="G17" s="261">
        <v>0.18597914252607184</v>
      </c>
      <c r="H17" s="262">
        <v>60000</v>
      </c>
      <c r="I17" s="272">
        <v>60000</v>
      </c>
      <c r="J17" s="279">
        <f t="shared" si="1"/>
        <v>60000</v>
      </c>
      <c r="K17" s="283">
        <v>60000</v>
      </c>
      <c r="L17" s="265">
        <f t="shared" si="2"/>
        <v>0</v>
      </c>
      <c r="M17" s="263">
        <v>80400</v>
      </c>
      <c r="N17" s="264">
        <f t="shared" si="3"/>
        <v>0</v>
      </c>
      <c r="O17" s="298">
        <f t="shared" si="4"/>
        <v>0</v>
      </c>
    </row>
    <row r="18" spans="1:15" ht="15" customHeight="1" x14ac:dyDescent="0.25">
      <c r="A18" s="75">
        <v>245</v>
      </c>
      <c r="B18" s="303" t="s">
        <v>386</v>
      </c>
      <c r="C18" s="138">
        <v>611</v>
      </c>
      <c r="D18" s="139">
        <v>6.4467184753240279</v>
      </c>
      <c r="E18" s="140">
        <v>0.7</v>
      </c>
      <c r="F18" s="140">
        <f t="shared" si="0"/>
        <v>0.30000000000000004</v>
      </c>
      <c r="G18" s="141">
        <v>0.2709030100334448</v>
      </c>
      <c r="H18" s="91">
        <v>30000</v>
      </c>
      <c r="I18" s="271">
        <v>30000</v>
      </c>
      <c r="J18" s="281">
        <f t="shared" si="1"/>
        <v>30000</v>
      </c>
      <c r="K18" s="282">
        <v>28825.4</v>
      </c>
      <c r="L18" s="266">
        <f t="shared" si="2"/>
        <v>1174.5999999999985</v>
      </c>
      <c r="M18" s="155">
        <v>14000</v>
      </c>
      <c r="N18" s="156">
        <f t="shared" si="3"/>
        <v>1174.5999999999985</v>
      </c>
      <c r="O18" s="297">
        <f t="shared" si="4"/>
        <v>0</v>
      </c>
    </row>
    <row r="19" spans="1:15" s="257" customFormat="1" ht="15" customHeight="1" x14ac:dyDescent="0.25">
      <c r="A19" s="249">
        <v>287</v>
      </c>
      <c r="B19" s="304" t="s">
        <v>387</v>
      </c>
      <c r="C19" s="258">
        <v>436</v>
      </c>
      <c r="D19" s="259">
        <v>6.4947347609833859</v>
      </c>
      <c r="E19" s="260">
        <v>0.5</v>
      </c>
      <c r="F19" s="260">
        <f t="shared" si="0"/>
        <v>0.5</v>
      </c>
      <c r="G19" s="261">
        <v>0.11333333333333333</v>
      </c>
      <c r="H19" s="262">
        <v>30000</v>
      </c>
      <c r="I19" s="272">
        <v>30000</v>
      </c>
      <c r="J19" s="279">
        <f t="shared" si="1"/>
        <v>30000</v>
      </c>
      <c r="K19" s="283">
        <v>30000</v>
      </c>
      <c r="L19" s="265">
        <f t="shared" si="2"/>
        <v>0</v>
      </c>
      <c r="M19" s="263">
        <v>0</v>
      </c>
      <c r="N19" s="264">
        <f t="shared" si="3"/>
        <v>0</v>
      </c>
      <c r="O19" s="298">
        <f t="shared" si="4"/>
        <v>0</v>
      </c>
    </row>
    <row r="20" spans="1:15" ht="15" customHeight="1" x14ac:dyDescent="0.25">
      <c r="A20" s="75">
        <v>308</v>
      </c>
      <c r="B20" s="303" t="s">
        <v>388</v>
      </c>
      <c r="C20" s="138">
        <v>1457</v>
      </c>
      <c r="D20" s="139">
        <v>8.0515027965016088</v>
      </c>
      <c r="E20" s="140">
        <v>0.8</v>
      </c>
      <c r="F20" s="140">
        <f t="shared" si="0"/>
        <v>0.19999999999999996</v>
      </c>
      <c r="G20" s="141">
        <v>0.51954022988505744</v>
      </c>
      <c r="H20" s="91">
        <v>57480</v>
      </c>
      <c r="I20" s="275">
        <f>40*C20</f>
        <v>58280</v>
      </c>
      <c r="J20" s="281">
        <f t="shared" si="1"/>
        <v>58280</v>
      </c>
      <c r="K20" s="282">
        <v>30453.599999999995</v>
      </c>
      <c r="L20" s="266">
        <f t="shared" si="2"/>
        <v>27826.400000000005</v>
      </c>
      <c r="M20" s="155">
        <v>16800</v>
      </c>
      <c r="N20" s="156">
        <f t="shared" si="3"/>
        <v>16800</v>
      </c>
      <c r="O20" s="297">
        <f t="shared" si="4"/>
        <v>11026.400000000005</v>
      </c>
    </row>
    <row r="21" spans="1:15" ht="15" customHeight="1" x14ac:dyDescent="0.25">
      <c r="A21" s="75">
        <v>315</v>
      </c>
      <c r="B21" s="302" t="s">
        <v>389</v>
      </c>
      <c r="C21" s="133">
        <v>416</v>
      </c>
      <c r="D21" s="134">
        <v>1.9140956917917449</v>
      </c>
      <c r="E21" s="135">
        <v>0.85</v>
      </c>
      <c r="F21" s="135">
        <f t="shared" si="0"/>
        <v>0.15000000000000002</v>
      </c>
      <c r="G21" s="136">
        <v>0.57493188010899188</v>
      </c>
      <c r="H21" s="90">
        <v>30000</v>
      </c>
      <c r="I21" s="270">
        <v>30000</v>
      </c>
      <c r="J21" s="279">
        <f t="shared" si="1"/>
        <v>30000</v>
      </c>
      <c r="K21" s="280">
        <v>0</v>
      </c>
      <c r="L21" s="149">
        <f t="shared" si="2"/>
        <v>30000</v>
      </c>
      <c r="M21" s="150">
        <v>45900</v>
      </c>
      <c r="N21" s="151">
        <f t="shared" si="3"/>
        <v>30000</v>
      </c>
      <c r="O21" s="296">
        <f t="shared" si="4"/>
        <v>0</v>
      </c>
    </row>
    <row r="22" spans="1:15" ht="15" customHeight="1" x14ac:dyDescent="0.25">
      <c r="A22" s="75">
        <v>4263</v>
      </c>
      <c r="B22" s="303" t="s">
        <v>390</v>
      </c>
      <c r="C22" s="138">
        <v>256</v>
      </c>
      <c r="D22" s="139">
        <v>1.1535220676965612</v>
      </c>
      <c r="E22" s="140">
        <v>0.8</v>
      </c>
      <c r="F22" s="140">
        <f t="shared" si="0"/>
        <v>0.19999999999999996</v>
      </c>
      <c r="G22" s="141">
        <v>0.54852320675105481</v>
      </c>
      <c r="H22" s="91">
        <v>30000</v>
      </c>
      <c r="I22" s="271">
        <v>30000</v>
      </c>
      <c r="J22" s="281">
        <f t="shared" si="1"/>
        <v>30000</v>
      </c>
      <c r="K22" s="282">
        <v>29833.999999999996</v>
      </c>
      <c r="L22" s="266">
        <f t="shared" si="2"/>
        <v>166.00000000000364</v>
      </c>
      <c r="M22" s="155">
        <v>2720</v>
      </c>
      <c r="N22" s="156">
        <f t="shared" si="3"/>
        <v>166.00000000000364</v>
      </c>
      <c r="O22" s="297">
        <f t="shared" si="4"/>
        <v>0</v>
      </c>
    </row>
    <row r="23" spans="1:15" ht="15" customHeight="1" x14ac:dyDescent="0.25">
      <c r="A23" s="75">
        <v>350</v>
      </c>
      <c r="B23" s="302" t="s">
        <v>391</v>
      </c>
      <c r="C23" s="133">
        <v>953</v>
      </c>
      <c r="D23" s="134">
        <v>13.313235237560432</v>
      </c>
      <c r="E23" s="135">
        <v>0.6</v>
      </c>
      <c r="F23" s="135">
        <f t="shared" si="0"/>
        <v>0.4</v>
      </c>
      <c r="G23" s="136">
        <v>0.1444321940463065</v>
      </c>
      <c r="H23" s="93">
        <v>39480</v>
      </c>
      <c r="I23" s="270">
        <f>40*C23</f>
        <v>38120</v>
      </c>
      <c r="J23" s="279">
        <f t="shared" si="1"/>
        <v>39480</v>
      </c>
      <c r="K23" s="280">
        <v>33000</v>
      </c>
      <c r="L23" s="149">
        <f t="shared" si="2"/>
        <v>6480</v>
      </c>
      <c r="M23" s="150">
        <v>74400</v>
      </c>
      <c r="N23" s="151">
        <f t="shared" si="3"/>
        <v>6480</v>
      </c>
      <c r="O23" s="296">
        <f t="shared" si="4"/>
        <v>0</v>
      </c>
    </row>
    <row r="24" spans="1:15" ht="15" customHeight="1" x14ac:dyDescent="0.25">
      <c r="A24" s="75">
        <v>364</v>
      </c>
      <c r="B24" s="303" t="s">
        <v>392</v>
      </c>
      <c r="C24" s="138">
        <v>361</v>
      </c>
      <c r="D24" s="139">
        <v>3.5621249762016007</v>
      </c>
      <c r="E24" s="140">
        <v>0.6</v>
      </c>
      <c r="F24" s="140">
        <f t="shared" si="0"/>
        <v>0.4</v>
      </c>
      <c r="G24" s="141">
        <v>0.31185567010309279</v>
      </c>
      <c r="H24" s="91">
        <v>30000</v>
      </c>
      <c r="I24" s="271">
        <v>30000</v>
      </c>
      <c r="J24" s="281">
        <f t="shared" si="1"/>
        <v>30000</v>
      </c>
      <c r="K24" s="282">
        <v>4879.2</v>
      </c>
      <c r="L24" s="266">
        <f t="shared" si="2"/>
        <v>25120.799999999999</v>
      </c>
      <c r="M24" s="155">
        <v>2640</v>
      </c>
      <c r="N24" s="156">
        <f t="shared" si="3"/>
        <v>2640</v>
      </c>
      <c r="O24" s="297">
        <f t="shared" si="4"/>
        <v>22480.799999999999</v>
      </c>
    </row>
    <row r="25" spans="1:15" ht="15" customHeight="1" x14ac:dyDescent="0.25">
      <c r="A25" s="75">
        <v>427</v>
      </c>
      <c r="B25" s="302" t="s">
        <v>393</v>
      </c>
      <c r="C25" s="133">
        <v>229</v>
      </c>
      <c r="D25" s="134">
        <v>7.0559887003116852</v>
      </c>
      <c r="E25" s="135">
        <v>0.6</v>
      </c>
      <c r="F25" s="135">
        <f t="shared" si="0"/>
        <v>0.4</v>
      </c>
      <c r="G25" s="136">
        <v>0.22705314009661837</v>
      </c>
      <c r="H25" s="90">
        <v>30000</v>
      </c>
      <c r="I25" s="270">
        <v>30000</v>
      </c>
      <c r="J25" s="279">
        <f t="shared" si="1"/>
        <v>30000</v>
      </c>
      <c r="K25" s="280">
        <v>5580.8</v>
      </c>
      <c r="L25" s="149">
        <f t="shared" si="2"/>
        <v>24419.200000000001</v>
      </c>
      <c r="M25" s="150">
        <v>7800</v>
      </c>
      <c r="N25" s="151">
        <f t="shared" si="3"/>
        <v>7800</v>
      </c>
      <c r="O25" s="296">
        <f t="shared" si="4"/>
        <v>16619.2</v>
      </c>
    </row>
    <row r="26" spans="1:15" ht="15" customHeight="1" x14ac:dyDescent="0.25">
      <c r="A26" s="75">
        <v>434</v>
      </c>
      <c r="B26" s="303" t="s">
        <v>394</v>
      </c>
      <c r="C26" s="138">
        <v>1628</v>
      </c>
      <c r="D26" s="139">
        <v>7.893792355923595</v>
      </c>
      <c r="E26" s="140">
        <v>0.7</v>
      </c>
      <c r="F26" s="140">
        <f t="shared" si="0"/>
        <v>0.30000000000000004</v>
      </c>
      <c r="G26" s="141">
        <v>0.44218942189421895</v>
      </c>
      <c r="H26" s="91">
        <v>60000</v>
      </c>
      <c r="I26" s="271">
        <v>60000</v>
      </c>
      <c r="J26" s="281">
        <f t="shared" si="1"/>
        <v>60000</v>
      </c>
      <c r="K26" s="282">
        <v>18777</v>
      </c>
      <c r="L26" s="266">
        <f t="shared" si="2"/>
        <v>41223</v>
      </c>
      <c r="M26" s="155">
        <v>69300</v>
      </c>
      <c r="N26" s="156">
        <f t="shared" si="3"/>
        <v>41223</v>
      </c>
      <c r="O26" s="297">
        <f t="shared" si="4"/>
        <v>0</v>
      </c>
    </row>
    <row r="27" spans="1:15" ht="15" customHeight="1" x14ac:dyDescent="0.25">
      <c r="A27" s="75">
        <v>6013</v>
      </c>
      <c r="B27" s="302" t="s">
        <v>395</v>
      </c>
      <c r="C27" s="133">
        <v>488</v>
      </c>
      <c r="D27" s="134">
        <v>6.410753182996757</v>
      </c>
      <c r="E27" s="135">
        <v>0.7</v>
      </c>
      <c r="F27" s="135">
        <f t="shared" si="0"/>
        <v>0.30000000000000004</v>
      </c>
      <c r="G27" s="136">
        <v>0.388412017167382</v>
      </c>
      <c r="H27" s="90">
        <v>30000</v>
      </c>
      <c r="I27" s="270">
        <v>30000</v>
      </c>
      <c r="J27" s="279">
        <f t="shared" si="1"/>
        <v>30000</v>
      </c>
      <c r="K27" s="280">
        <v>23861.100000000002</v>
      </c>
      <c r="L27" s="149">
        <f t="shared" si="2"/>
        <v>6138.8999999999978</v>
      </c>
      <c r="M27" s="150">
        <v>16800</v>
      </c>
      <c r="N27" s="151">
        <f t="shared" si="3"/>
        <v>6138.8999999999978</v>
      </c>
      <c r="O27" s="296">
        <f t="shared" si="4"/>
        <v>0</v>
      </c>
    </row>
    <row r="28" spans="1:15" s="257" customFormat="1" ht="15" customHeight="1" x14ac:dyDescent="0.25">
      <c r="A28" s="249">
        <v>441</v>
      </c>
      <c r="B28" s="305" t="s">
        <v>396</v>
      </c>
      <c r="C28" s="250">
        <v>234</v>
      </c>
      <c r="D28" s="251">
        <v>1.0117344091419491</v>
      </c>
      <c r="E28" s="252">
        <v>0.8</v>
      </c>
      <c r="F28" s="252">
        <f t="shared" si="0"/>
        <v>0.19999999999999996</v>
      </c>
      <c r="G28" s="253">
        <v>0.49211356466876971</v>
      </c>
      <c r="H28" s="254">
        <v>30000</v>
      </c>
      <c r="I28" s="273">
        <v>30000</v>
      </c>
      <c r="J28" s="281">
        <f t="shared" si="1"/>
        <v>30000</v>
      </c>
      <c r="K28" s="284">
        <v>30000</v>
      </c>
      <c r="L28" s="267">
        <f t="shared" si="2"/>
        <v>0</v>
      </c>
      <c r="M28" s="255">
        <v>12800</v>
      </c>
      <c r="N28" s="256">
        <f t="shared" si="3"/>
        <v>0</v>
      </c>
      <c r="O28" s="299">
        <f t="shared" si="4"/>
        <v>0</v>
      </c>
    </row>
    <row r="29" spans="1:15" ht="15" customHeight="1" x14ac:dyDescent="0.25">
      <c r="A29" s="75">
        <v>2240</v>
      </c>
      <c r="B29" s="302" t="s">
        <v>397</v>
      </c>
      <c r="C29" s="133">
        <v>399</v>
      </c>
      <c r="D29" s="134">
        <v>2.9857448753814255</v>
      </c>
      <c r="E29" s="135">
        <v>0.7</v>
      </c>
      <c r="F29" s="135">
        <f t="shared" si="0"/>
        <v>0.30000000000000004</v>
      </c>
      <c r="G29" s="136">
        <v>0.36781609195402298</v>
      </c>
      <c r="H29" s="90">
        <v>30000</v>
      </c>
      <c r="I29" s="270">
        <v>30000</v>
      </c>
      <c r="J29" s="279">
        <f t="shared" si="1"/>
        <v>30000</v>
      </c>
      <c r="K29" s="280">
        <v>18007.800000000003</v>
      </c>
      <c r="L29" s="149">
        <f t="shared" si="2"/>
        <v>11992.199999999997</v>
      </c>
      <c r="M29" s="150">
        <v>0</v>
      </c>
      <c r="N29" s="151">
        <f t="shared" si="3"/>
        <v>0</v>
      </c>
      <c r="O29" s="296">
        <f t="shared" si="4"/>
        <v>11992.199999999997</v>
      </c>
    </row>
    <row r="30" spans="1:15" ht="15" customHeight="1" x14ac:dyDescent="0.25">
      <c r="A30" s="75">
        <v>476</v>
      </c>
      <c r="B30" s="303" t="s">
        <v>398</v>
      </c>
      <c r="C30" s="138">
        <v>1758</v>
      </c>
      <c r="D30" s="139">
        <v>3.7653328788409488</v>
      </c>
      <c r="E30" s="140">
        <v>0.7</v>
      </c>
      <c r="F30" s="140">
        <f t="shared" si="0"/>
        <v>0.30000000000000004</v>
      </c>
      <c r="G30" s="141">
        <v>0.43918128654970762</v>
      </c>
      <c r="H30" s="91">
        <v>60000</v>
      </c>
      <c r="I30" s="271">
        <v>60000</v>
      </c>
      <c r="J30" s="281">
        <f t="shared" si="1"/>
        <v>60000</v>
      </c>
      <c r="K30" s="282">
        <v>57272.700000000004</v>
      </c>
      <c r="L30" s="266">
        <f t="shared" si="2"/>
        <v>2727.2999999999956</v>
      </c>
      <c r="M30" s="155">
        <v>45500</v>
      </c>
      <c r="N30" s="156">
        <f t="shared" si="3"/>
        <v>2727.2999999999956</v>
      </c>
      <c r="O30" s="297">
        <f t="shared" si="4"/>
        <v>0</v>
      </c>
    </row>
    <row r="31" spans="1:15" ht="15" customHeight="1" x14ac:dyDescent="0.25">
      <c r="A31" s="75">
        <v>485</v>
      </c>
      <c r="B31" s="302" t="s">
        <v>399</v>
      </c>
      <c r="C31" s="133">
        <v>628</v>
      </c>
      <c r="D31" s="134">
        <v>3.5762894716442837</v>
      </c>
      <c r="E31" s="135">
        <v>0.7</v>
      </c>
      <c r="F31" s="135">
        <f t="shared" si="0"/>
        <v>0.30000000000000004</v>
      </c>
      <c r="G31" s="136">
        <v>0.36406995230524641</v>
      </c>
      <c r="H31" s="90">
        <v>30000</v>
      </c>
      <c r="I31" s="270">
        <v>30000</v>
      </c>
      <c r="J31" s="279">
        <f t="shared" si="1"/>
        <v>30000</v>
      </c>
      <c r="K31" s="280">
        <v>23584.100000000002</v>
      </c>
      <c r="L31" s="149">
        <f t="shared" si="2"/>
        <v>6415.8999999999978</v>
      </c>
      <c r="M31" s="150">
        <v>22400</v>
      </c>
      <c r="N31" s="151">
        <f t="shared" si="3"/>
        <v>6415.8999999999978</v>
      </c>
      <c r="O31" s="296">
        <f t="shared" si="4"/>
        <v>0</v>
      </c>
    </row>
    <row r="32" spans="1:15" ht="15" customHeight="1" x14ac:dyDescent="0.25">
      <c r="A32" s="75">
        <v>497</v>
      </c>
      <c r="B32" s="303" t="s">
        <v>400</v>
      </c>
      <c r="C32" s="138">
        <v>1287</v>
      </c>
      <c r="D32" s="139">
        <v>7.6266211509916371</v>
      </c>
      <c r="E32" s="140">
        <v>0.6</v>
      </c>
      <c r="F32" s="140">
        <f t="shared" si="0"/>
        <v>0.4</v>
      </c>
      <c r="G32" s="141">
        <v>0.28988941548183256</v>
      </c>
      <c r="H32" s="91">
        <v>50720</v>
      </c>
      <c r="I32" s="275">
        <f>40*C32</f>
        <v>51480</v>
      </c>
      <c r="J32" s="281">
        <f t="shared" si="1"/>
        <v>51480</v>
      </c>
      <c r="K32" s="282">
        <v>50719.600000000006</v>
      </c>
      <c r="L32" s="266">
        <f t="shared" si="2"/>
        <v>760.39999999999418</v>
      </c>
      <c r="M32" s="155">
        <v>0</v>
      </c>
      <c r="N32" s="156">
        <f t="shared" si="3"/>
        <v>0</v>
      </c>
      <c r="O32" s="297">
        <f t="shared" si="4"/>
        <v>760.39999999999418</v>
      </c>
    </row>
    <row r="33" spans="1:71" s="257" customFormat="1" ht="15" customHeight="1" x14ac:dyDescent="0.25">
      <c r="A33" s="249">
        <v>602</v>
      </c>
      <c r="B33" s="304" t="s">
        <v>401</v>
      </c>
      <c r="C33" s="258">
        <v>827</v>
      </c>
      <c r="D33" s="259">
        <v>5.5589539189284798</v>
      </c>
      <c r="E33" s="260">
        <v>0.6</v>
      </c>
      <c r="F33" s="260">
        <f t="shared" si="0"/>
        <v>0.4</v>
      </c>
      <c r="G33" s="261">
        <v>0.296875</v>
      </c>
      <c r="H33" s="262">
        <v>33800</v>
      </c>
      <c r="I33" s="272">
        <f>40*C33</f>
        <v>33080</v>
      </c>
      <c r="J33" s="279">
        <f t="shared" si="1"/>
        <v>33800</v>
      </c>
      <c r="K33" s="283">
        <v>33799.600000000006</v>
      </c>
      <c r="L33" s="265">
        <f t="shared" si="2"/>
        <v>0.39999999999417923</v>
      </c>
      <c r="M33" s="263">
        <v>0</v>
      </c>
      <c r="N33" s="264">
        <f t="shared" si="3"/>
        <v>0</v>
      </c>
      <c r="O33" s="298">
        <f t="shared" si="4"/>
        <v>0.39999999999417923</v>
      </c>
    </row>
    <row r="34" spans="1:71" ht="15" customHeight="1" x14ac:dyDescent="0.25">
      <c r="A34" s="75">
        <v>609</v>
      </c>
      <c r="B34" s="303" t="s">
        <v>402</v>
      </c>
      <c r="C34" s="138">
        <v>842</v>
      </c>
      <c r="D34" s="139">
        <v>4.8155009718075581</v>
      </c>
      <c r="E34" s="140">
        <v>0.8</v>
      </c>
      <c r="F34" s="140">
        <f t="shared" si="0"/>
        <v>0.19999999999999996</v>
      </c>
      <c r="G34" s="141">
        <v>0.54151177199504341</v>
      </c>
      <c r="H34" s="91">
        <v>33680</v>
      </c>
      <c r="I34" s="271">
        <f>40*C34</f>
        <v>33680</v>
      </c>
      <c r="J34" s="281">
        <f t="shared" si="1"/>
        <v>33680</v>
      </c>
      <c r="K34" s="282">
        <v>32970</v>
      </c>
      <c r="L34" s="266">
        <f t="shared" si="2"/>
        <v>710</v>
      </c>
      <c r="M34" s="155">
        <v>8800</v>
      </c>
      <c r="N34" s="156">
        <f t="shared" si="3"/>
        <v>710</v>
      </c>
      <c r="O34" s="297">
        <f t="shared" si="4"/>
        <v>0</v>
      </c>
    </row>
    <row r="35" spans="1:71" s="257" customFormat="1" ht="15" customHeight="1" x14ac:dyDescent="0.25">
      <c r="A35" s="249">
        <v>623</v>
      </c>
      <c r="B35" s="304" t="s">
        <v>403</v>
      </c>
      <c r="C35" s="258">
        <v>419</v>
      </c>
      <c r="D35" s="259">
        <v>3.3414944030802132</v>
      </c>
      <c r="E35" s="260">
        <v>0.7</v>
      </c>
      <c r="F35" s="260">
        <f t="shared" si="0"/>
        <v>0.30000000000000004</v>
      </c>
      <c r="G35" s="261">
        <v>0.4437869822485207</v>
      </c>
      <c r="H35" s="262">
        <v>30000</v>
      </c>
      <c r="I35" s="272">
        <v>30000</v>
      </c>
      <c r="J35" s="279">
        <f t="shared" si="1"/>
        <v>30000</v>
      </c>
      <c r="K35" s="283">
        <v>30000.000000000004</v>
      </c>
      <c r="L35" s="265">
        <f t="shared" si="2"/>
        <v>0</v>
      </c>
      <c r="M35" s="263">
        <v>420</v>
      </c>
      <c r="N35" s="264">
        <f t="shared" si="3"/>
        <v>0</v>
      </c>
      <c r="O35" s="298">
        <f t="shared" si="4"/>
        <v>0</v>
      </c>
    </row>
    <row r="36" spans="1:71" ht="15" customHeight="1" x14ac:dyDescent="0.25">
      <c r="A36" s="75">
        <v>637</v>
      </c>
      <c r="B36" s="303" t="s">
        <v>404</v>
      </c>
      <c r="C36" s="138">
        <v>740</v>
      </c>
      <c r="D36" s="139">
        <v>4.5709201467452649</v>
      </c>
      <c r="E36" s="140">
        <v>0.7</v>
      </c>
      <c r="F36" s="140">
        <f t="shared" si="0"/>
        <v>0.30000000000000004</v>
      </c>
      <c r="G36" s="141">
        <v>0.39782016348773841</v>
      </c>
      <c r="H36" s="91">
        <v>30000</v>
      </c>
      <c r="I36" s="271">
        <v>30000</v>
      </c>
      <c r="J36" s="281">
        <f t="shared" si="1"/>
        <v>30000</v>
      </c>
      <c r="K36" s="282">
        <v>13188.000000000002</v>
      </c>
      <c r="L36" s="266">
        <f t="shared" si="2"/>
        <v>16812</v>
      </c>
      <c r="M36" s="155">
        <v>3220</v>
      </c>
      <c r="N36" s="156">
        <f t="shared" si="3"/>
        <v>3220</v>
      </c>
      <c r="O36" s="297">
        <f t="shared" si="4"/>
        <v>13592</v>
      </c>
    </row>
    <row r="37" spans="1:71" ht="15" customHeight="1" x14ac:dyDescent="0.25">
      <c r="A37" s="75">
        <v>657</v>
      </c>
      <c r="B37" s="302" t="s">
        <v>405</v>
      </c>
      <c r="C37" s="133">
        <v>97</v>
      </c>
      <c r="D37" s="134">
        <v>2.8790900631699965</v>
      </c>
      <c r="E37" s="135">
        <v>0.6</v>
      </c>
      <c r="F37" s="135">
        <f t="shared" si="0"/>
        <v>0.4</v>
      </c>
      <c r="G37" s="136">
        <v>0.11483253588516747</v>
      </c>
      <c r="H37" s="90">
        <v>30000</v>
      </c>
      <c r="I37" s="270">
        <v>30000</v>
      </c>
      <c r="J37" s="279">
        <f t="shared" si="1"/>
        <v>30000</v>
      </c>
      <c r="K37" s="280">
        <v>0</v>
      </c>
      <c r="L37" s="149">
        <f t="shared" si="2"/>
        <v>30000</v>
      </c>
      <c r="M37" s="150">
        <v>6600</v>
      </c>
      <c r="N37" s="151">
        <f t="shared" si="3"/>
        <v>6600</v>
      </c>
      <c r="O37" s="296">
        <f t="shared" si="4"/>
        <v>23400</v>
      </c>
    </row>
    <row r="38" spans="1:71" ht="15" customHeight="1" x14ac:dyDescent="0.25">
      <c r="A38" s="75">
        <v>658</v>
      </c>
      <c r="B38" s="303" t="s">
        <v>406</v>
      </c>
      <c r="C38" s="138">
        <v>920</v>
      </c>
      <c r="D38" s="139">
        <v>14.48433429584726</v>
      </c>
      <c r="E38" s="140">
        <v>0.6</v>
      </c>
      <c r="F38" s="140">
        <f t="shared" si="0"/>
        <v>0.4</v>
      </c>
      <c r="G38" s="141">
        <v>0.20633299284984677</v>
      </c>
      <c r="H38" s="91">
        <v>36320</v>
      </c>
      <c r="I38" s="275">
        <f>40*C38</f>
        <v>36800</v>
      </c>
      <c r="J38" s="281">
        <f t="shared" si="1"/>
        <v>36800</v>
      </c>
      <c r="K38" s="282">
        <v>33034</v>
      </c>
      <c r="L38" s="266">
        <f t="shared" si="2"/>
        <v>3766</v>
      </c>
      <c r="M38" s="155">
        <v>57600</v>
      </c>
      <c r="N38" s="156">
        <f t="shared" si="3"/>
        <v>3766</v>
      </c>
      <c r="O38" s="297">
        <f t="shared" si="4"/>
        <v>0</v>
      </c>
    </row>
    <row r="39" spans="1:71" s="81" customFormat="1" ht="15" customHeight="1" x14ac:dyDescent="0.25">
      <c r="A39" s="80">
        <v>700</v>
      </c>
      <c r="B39" s="302" t="s">
        <v>407</v>
      </c>
      <c r="C39" s="133">
        <v>1044</v>
      </c>
      <c r="D39" s="134">
        <v>10.514632938197758</v>
      </c>
      <c r="E39" s="135">
        <v>0.7</v>
      </c>
      <c r="F39" s="135">
        <f t="shared" si="0"/>
        <v>0.30000000000000004</v>
      </c>
      <c r="G39" s="136">
        <v>0.34462151394422313</v>
      </c>
      <c r="H39" s="93">
        <v>42240</v>
      </c>
      <c r="I39" s="270">
        <f>40*C39</f>
        <v>41760</v>
      </c>
      <c r="J39" s="279">
        <f t="shared" si="1"/>
        <v>42240</v>
      </c>
      <c r="K39" s="280">
        <v>41817.300000000003</v>
      </c>
      <c r="L39" s="149">
        <f t="shared" si="2"/>
        <v>422.69999999999709</v>
      </c>
      <c r="M39" s="150">
        <v>7000</v>
      </c>
      <c r="N39" s="151">
        <f t="shared" si="3"/>
        <v>422.69999999999709</v>
      </c>
      <c r="O39" s="296">
        <f t="shared" si="4"/>
        <v>0</v>
      </c>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row>
    <row r="40" spans="1:71" ht="15" customHeight="1" x14ac:dyDescent="0.25">
      <c r="A40" s="75">
        <v>735</v>
      </c>
      <c r="B40" s="303" t="s">
        <v>408</v>
      </c>
      <c r="C40" s="138">
        <v>495</v>
      </c>
      <c r="D40" s="139">
        <v>1.8299715928296998</v>
      </c>
      <c r="E40" s="140">
        <v>0.85</v>
      </c>
      <c r="F40" s="140">
        <f t="shared" si="0"/>
        <v>0.15000000000000002</v>
      </c>
      <c r="G40" s="141">
        <v>0.64611872146118721</v>
      </c>
      <c r="H40" s="91">
        <v>30000</v>
      </c>
      <c r="I40" s="271">
        <v>30000</v>
      </c>
      <c r="J40" s="281">
        <f t="shared" si="1"/>
        <v>30000</v>
      </c>
      <c r="K40" s="282">
        <v>29750</v>
      </c>
      <c r="L40" s="266">
        <f t="shared" si="2"/>
        <v>250</v>
      </c>
      <c r="M40" s="155">
        <v>1190</v>
      </c>
      <c r="N40" s="156">
        <f t="shared" si="3"/>
        <v>250</v>
      </c>
      <c r="O40" s="297">
        <f t="shared" si="4"/>
        <v>0</v>
      </c>
    </row>
    <row r="41" spans="1:71" ht="15" customHeight="1" x14ac:dyDescent="0.25">
      <c r="A41" s="75">
        <v>840</v>
      </c>
      <c r="B41" s="302" t="s">
        <v>409</v>
      </c>
      <c r="C41" s="133">
        <v>191</v>
      </c>
      <c r="D41" s="134">
        <v>0.81843582310909169</v>
      </c>
      <c r="E41" s="135">
        <v>0.8</v>
      </c>
      <c r="F41" s="135">
        <f t="shared" si="0"/>
        <v>0.19999999999999996</v>
      </c>
      <c r="G41" s="136">
        <v>0.49729729729729732</v>
      </c>
      <c r="H41" s="90">
        <v>30000</v>
      </c>
      <c r="I41" s="270">
        <v>30000</v>
      </c>
      <c r="J41" s="279">
        <f t="shared" si="1"/>
        <v>30000</v>
      </c>
      <c r="K41" s="280">
        <v>29506.199999999997</v>
      </c>
      <c r="L41" s="149">
        <f t="shared" si="2"/>
        <v>493.80000000000291</v>
      </c>
      <c r="M41" s="150">
        <v>8000</v>
      </c>
      <c r="N41" s="151">
        <f t="shared" si="3"/>
        <v>493.80000000000291</v>
      </c>
      <c r="O41" s="296">
        <f t="shared" si="4"/>
        <v>0</v>
      </c>
    </row>
    <row r="42" spans="1:71" ht="15" customHeight="1" x14ac:dyDescent="0.25">
      <c r="A42" s="75">
        <v>870</v>
      </c>
      <c r="B42" s="303" t="s">
        <v>410</v>
      </c>
      <c r="C42" s="138">
        <v>866</v>
      </c>
      <c r="D42" s="139">
        <v>5.6882748081385959</v>
      </c>
      <c r="E42" s="140">
        <v>0.7</v>
      </c>
      <c r="F42" s="140">
        <f t="shared" si="0"/>
        <v>0.30000000000000004</v>
      </c>
      <c r="G42" s="141">
        <v>0.41113744075829384</v>
      </c>
      <c r="H42" s="91">
        <v>34040</v>
      </c>
      <c r="I42" s="275">
        <f>40*C42</f>
        <v>34640</v>
      </c>
      <c r="J42" s="281">
        <f t="shared" si="1"/>
        <v>34640</v>
      </c>
      <c r="K42" s="282">
        <v>34040</v>
      </c>
      <c r="L42" s="266">
        <f t="shared" si="2"/>
        <v>600</v>
      </c>
      <c r="M42" s="155">
        <v>0</v>
      </c>
      <c r="N42" s="156">
        <f t="shared" si="3"/>
        <v>0</v>
      </c>
      <c r="O42" s="297">
        <f t="shared" si="4"/>
        <v>600</v>
      </c>
    </row>
    <row r="43" spans="1:71" s="257" customFormat="1" ht="15" customHeight="1" x14ac:dyDescent="0.25">
      <c r="A43" s="249">
        <v>882</v>
      </c>
      <c r="B43" s="304" t="s">
        <v>411</v>
      </c>
      <c r="C43" s="258">
        <v>389</v>
      </c>
      <c r="D43" s="259">
        <v>4.650150960994579</v>
      </c>
      <c r="E43" s="260">
        <v>0.7</v>
      </c>
      <c r="F43" s="260">
        <f t="shared" si="0"/>
        <v>0.30000000000000004</v>
      </c>
      <c r="G43" s="261">
        <v>0.4516971279373368</v>
      </c>
      <c r="H43" s="262">
        <v>30000</v>
      </c>
      <c r="I43" s="272">
        <v>30000</v>
      </c>
      <c r="J43" s="279">
        <f t="shared" si="1"/>
        <v>30000</v>
      </c>
      <c r="K43" s="283">
        <v>30000</v>
      </c>
      <c r="L43" s="149">
        <f t="shared" si="2"/>
        <v>0</v>
      </c>
      <c r="M43" s="263">
        <v>10500</v>
      </c>
      <c r="N43" s="264">
        <f t="shared" si="3"/>
        <v>0</v>
      </c>
      <c r="O43" s="298">
        <f t="shared" si="4"/>
        <v>0</v>
      </c>
    </row>
    <row r="44" spans="1:71" ht="15" customHeight="1" x14ac:dyDescent="0.25">
      <c r="A44" s="75">
        <v>896</v>
      </c>
      <c r="B44" s="303" t="s">
        <v>412</v>
      </c>
      <c r="C44" s="138">
        <v>884</v>
      </c>
      <c r="D44" s="139">
        <v>13.667031934586257</v>
      </c>
      <c r="E44" s="140">
        <v>0.6</v>
      </c>
      <c r="F44" s="140">
        <f t="shared" si="0"/>
        <v>0.4</v>
      </c>
      <c r="G44" s="141">
        <v>0.21316964285714285</v>
      </c>
      <c r="H44" s="91">
        <v>34560</v>
      </c>
      <c r="I44" s="275">
        <f>40*C44</f>
        <v>35360</v>
      </c>
      <c r="J44" s="281">
        <f t="shared" si="1"/>
        <v>35360</v>
      </c>
      <c r="K44" s="282">
        <v>34560</v>
      </c>
      <c r="L44" s="266">
        <f t="shared" si="2"/>
        <v>800</v>
      </c>
      <c r="M44" s="155">
        <v>60600</v>
      </c>
      <c r="N44" s="156">
        <f t="shared" si="3"/>
        <v>800</v>
      </c>
      <c r="O44" s="297">
        <f t="shared" si="4"/>
        <v>0</v>
      </c>
    </row>
    <row r="45" spans="1:71" ht="15" customHeight="1" x14ac:dyDescent="0.25">
      <c r="A45" s="75">
        <v>903</v>
      </c>
      <c r="B45" s="302" t="s">
        <v>413</v>
      </c>
      <c r="C45" s="133">
        <v>942</v>
      </c>
      <c r="D45" s="134">
        <v>13.469746383378816</v>
      </c>
      <c r="E45" s="135">
        <v>0.6</v>
      </c>
      <c r="F45" s="135">
        <f t="shared" si="0"/>
        <v>0.4</v>
      </c>
      <c r="G45" s="136">
        <v>0.31415929203539822</v>
      </c>
      <c r="H45" s="90">
        <v>36360</v>
      </c>
      <c r="I45" s="270">
        <f>40*C45</f>
        <v>37680</v>
      </c>
      <c r="J45" s="279">
        <f t="shared" si="1"/>
        <v>37680</v>
      </c>
      <c r="K45" s="280">
        <v>16740</v>
      </c>
      <c r="L45" s="149">
        <f t="shared" si="2"/>
        <v>20940</v>
      </c>
      <c r="M45" s="150">
        <v>0</v>
      </c>
      <c r="N45" s="151">
        <f t="shared" si="3"/>
        <v>0</v>
      </c>
      <c r="O45" s="296">
        <f t="shared" si="4"/>
        <v>20940</v>
      </c>
    </row>
    <row r="46" spans="1:71" ht="15" customHeight="1" x14ac:dyDescent="0.25">
      <c r="A46" s="75">
        <v>910</v>
      </c>
      <c r="B46" s="303" t="s">
        <v>414</v>
      </c>
      <c r="C46" s="138">
        <v>1369</v>
      </c>
      <c r="D46" s="139">
        <v>7.6448840200760104</v>
      </c>
      <c r="E46" s="140">
        <v>0.6</v>
      </c>
      <c r="F46" s="140">
        <f t="shared" si="0"/>
        <v>0.4</v>
      </c>
      <c r="G46" s="141">
        <v>0.19350073855243721</v>
      </c>
      <c r="H46" s="91">
        <v>54080</v>
      </c>
      <c r="I46" s="275">
        <f>40*C46</f>
        <v>54760</v>
      </c>
      <c r="J46" s="281">
        <f t="shared" si="1"/>
        <v>54760</v>
      </c>
      <c r="K46" s="282">
        <v>22743.200000000001</v>
      </c>
      <c r="L46" s="266">
        <f t="shared" si="2"/>
        <v>32016.799999999999</v>
      </c>
      <c r="M46" s="155">
        <v>15000</v>
      </c>
      <c r="N46" s="156">
        <f t="shared" si="3"/>
        <v>15000</v>
      </c>
      <c r="O46" s="297">
        <f t="shared" si="4"/>
        <v>17016.8</v>
      </c>
    </row>
    <row r="47" spans="1:71" ht="15" customHeight="1" x14ac:dyDescent="0.25">
      <c r="A47" s="75">
        <v>980</v>
      </c>
      <c r="B47" s="302" t="s">
        <v>415</v>
      </c>
      <c r="C47" s="133">
        <v>579</v>
      </c>
      <c r="D47" s="134">
        <v>4.9429722040298838</v>
      </c>
      <c r="E47" s="135">
        <v>0.7</v>
      </c>
      <c r="F47" s="135">
        <f t="shared" si="0"/>
        <v>0.30000000000000004</v>
      </c>
      <c r="G47" s="136">
        <v>0.32727272727272727</v>
      </c>
      <c r="H47" s="90">
        <v>30000</v>
      </c>
      <c r="I47" s="270">
        <v>30000</v>
      </c>
      <c r="J47" s="279">
        <f t="shared" si="1"/>
        <v>30000</v>
      </c>
      <c r="K47" s="280">
        <v>27961.800000000003</v>
      </c>
      <c r="L47" s="149">
        <f t="shared" si="2"/>
        <v>2038.1999999999971</v>
      </c>
      <c r="M47" s="150">
        <v>350</v>
      </c>
      <c r="N47" s="151">
        <f t="shared" si="3"/>
        <v>350</v>
      </c>
      <c r="O47" s="296">
        <f t="shared" si="4"/>
        <v>1688.1999999999971</v>
      </c>
    </row>
    <row r="48" spans="1:71" s="257" customFormat="1" ht="15" customHeight="1" x14ac:dyDescent="0.25">
      <c r="A48" s="249">
        <v>994</v>
      </c>
      <c r="B48" s="305" t="s">
        <v>416</v>
      </c>
      <c r="C48" s="250">
        <v>237</v>
      </c>
      <c r="D48" s="251">
        <v>2.6225806564804728</v>
      </c>
      <c r="E48" s="252">
        <v>0.7</v>
      </c>
      <c r="F48" s="252">
        <f t="shared" si="0"/>
        <v>0.30000000000000004</v>
      </c>
      <c r="G48" s="253">
        <v>0.41176470588235292</v>
      </c>
      <c r="H48" s="254">
        <v>30000</v>
      </c>
      <c r="I48" s="273">
        <v>30000</v>
      </c>
      <c r="J48" s="281">
        <f t="shared" si="1"/>
        <v>30000</v>
      </c>
      <c r="K48" s="284">
        <v>29999.9</v>
      </c>
      <c r="L48" s="267">
        <f t="shared" si="2"/>
        <v>9.9999999998544808E-2</v>
      </c>
      <c r="M48" s="255">
        <v>840</v>
      </c>
      <c r="N48" s="256">
        <f t="shared" si="3"/>
        <v>9.9999999998544808E-2</v>
      </c>
      <c r="O48" s="299">
        <f t="shared" si="4"/>
        <v>0</v>
      </c>
    </row>
    <row r="49" spans="1:15" s="257" customFormat="1" ht="15" customHeight="1" x14ac:dyDescent="0.25">
      <c r="A49" s="249">
        <v>5054</v>
      </c>
      <c r="B49" s="304" t="s">
        <v>417</v>
      </c>
      <c r="C49" s="258">
        <v>1132</v>
      </c>
      <c r="D49" s="259">
        <v>8.0757347426531076</v>
      </c>
      <c r="E49" s="260">
        <v>0.6</v>
      </c>
      <c r="F49" s="260">
        <f t="shared" si="0"/>
        <v>0.4</v>
      </c>
      <c r="G49" s="261">
        <v>0.1523545706371191</v>
      </c>
      <c r="H49" s="262">
        <v>47320</v>
      </c>
      <c r="I49" s="272">
        <f>40*C49</f>
        <v>45280</v>
      </c>
      <c r="J49" s="279">
        <f t="shared" si="1"/>
        <v>47320</v>
      </c>
      <c r="K49" s="283">
        <v>47320</v>
      </c>
      <c r="L49" s="265">
        <f t="shared" si="2"/>
        <v>0</v>
      </c>
      <c r="M49" s="263">
        <v>3000</v>
      </c>
      <c r="N49" s="264">
        <f t="shared" si="3"/>
        <v>0</v>
      </c>
      <c r="O49" s="298">
        <f t="shared" si="4"/>
        <v>0</v>
      </c>
    </row>
    <row r="50" spans="1:15" ht="15" customHeight="1" x14ac:dyDescent="0.25">
      <c r="A50" s="75">
        <v>1071</v>
      </c>
      <c r="B50" s="303" t="s">
        <v>418</v>
      </c>
      <c r="C50" s="138">
        <v>772</v>
      </c>
      <c r="D50" s="139">
        <v>1.0471530871667816</v>
      </c>
      <c r="E50" s="140">
        <v>0.8</v>
      </c>
      <c r="F50" s="140">
        <f t="shared" si="0"/>
        <v>0.19999999999999996</v>
      </c>
      <c r="G50" s="141">
        <v>0.52110817941952503</v>
      </c>
      <c r="H50" s="91">
        <v>30000</v>
      </c>
      <c r="I50" s="275">
        <f>40*C50</f>
        <v>30880</v>
      </c>
      <c r="J50" s="281">
        <f t="shared" si="1"/>
        <v>30880</v>
      </c>
      <c r="K50" s="282">
        <v>27039.999999999996</v>
      </c>
      <c r="L50" s="266">
        <f t="shared" si="2"/>
        <v>3840.0000000000036</v>
      </c>
      <c r="M50" s="155">
        <v>2400</v>
      </c>
      <c r="N50" s="156">
        <f t="shared" si="3"/>
        <v>2400</v>
      </c>
      <c r="O50" s="297">
        <f t="shared" si="4"/>
        <v>1440.0000000000036</v>
      </c>
    </row>
    <row r="51" spans="1:15" s="257" customFormat="1" ht="15" customHeight="1" x14ac:dyDescent="0.25">
      <c r="A51" s="249">
        <v>1080</v>
      </c>
      <c r="B51" s="304" t="s">
        <v>419</v>
      </c>
      <c r="C51" s="258">
        <v>1054</v>
      </c>
      <c r="D51" s="259">
        <v>4.1353441306323724</v>
      </c>
      <c r="E51" s="260">
        <v>0.7</v>
      </c>
      <c r="F51" s="260">
        <f t="shared" si="0"/>
        <v>0.30000000000000004</v>
      </c>
      <c r="G51" s="261">
        <v>0.35860655737704916</v>
      </c>
      <c r="H51" s="262">
        <v>42720</v>
      </c>
      <c r="I51" s="272">
        <f>40*C51</f>
        <v>42160</v>
      </c>
      <c r="J51" s="279">
        <f t="shared" si="1"/>
        <v>42720</v>
      </c>
      <c r="K51" s="283">
        <v>42720</v>
      </c>
      <c r="L51" s="265">
        <f t="shared" si="2"/>
        <v>0</v>
      </c>
      <c r="M51" s="263">
        <v>6300</v>
      </c>
      <c r="N51" s="264">
        <f t="shared" si="3"/>
        <v>0</v>
      </c>
      <c r="O51" s="298">
        <f t="shared" si="4"/>
        <v>0</v>
      </c>
    </row>
    <row r="52" spans="1:15" ht="15" customHeight="1" x14ac:dyDescent="0.25">
      <c r="A52" s="75">
        <v>1085</v>
      </c>
      <c r="B52" s="303" t="s">
        <v>420</v>
      </c>
      <c r="C52" s="138">
        <v>1119</v>
      </c>
      <c r="D52" s="139">
        <v>10.831897490623774</v>
      </c>
      <c r="E52" s="140">
        <v>0.6</v>
      </c>
      <c r="F52" s="140">
        <f t="shared" si="0"/>
        <v>0.4</v>
      </c>
      <c r="G52" s="141">
        <v>0.31218274111675126</v>
      </c>
      <c r="H52" s="94">
        <v>45160</v>
      </c>
      <c r="I52" s="271">
        <f>40*C52</f>
        <v>44760</v>
      </c>
      <c r="J52" s="281">
        <f t="shared" si="1"/>
        <v>45160</v>
      </c>
      <c r="K52" s="282">
        <v>28652.800000000003</v>
      </c>
      <c r="L52" s="266">
        <f t="shared" si="2"/>
        <v>16507.199999999997</v>
      </c>
      <c r="M52" s="155">
        <v>24600</v>
      </c>
      <c r="N52" s="156">
        <f t="shared" si="3"/>
        <v>16507.199999999997</v>
      </c>
      <c r="O52" s="297">
        <f t="shared" si="4"/>
        <v>0</v>
      </c>
    </row>
    <row r="53" spans="1:15" ht="15" customHeight="1" x14ac:dyDescent="0.25">
      <c r="A53" s="75">
        <v>1120</v>
      </c>
      <c r="B53" s="302" t="s">
        <v>421</v>
      </c>
      <c r="C53" s="133">
        <v>334</v>
      </c>
      <c r="D53" s="134">
        <v>5.8112424822509299</v>
      </c>
      <c r="E53" s="135">
        <v>0.8</v>
      </c>
      <c r="F53" s="135">
        <f t="shared" si="0"/>
        <v>0.19999999999999996</v>
      </c>
      <c r="G53" s="136">
        <v>0.48441926345609065</v>
      </c>
      <c r="H53" s="90">
        <v>30000</v>
      </c>
      <c r="I53" s="270">
        <v>30000</v>
      </c>
      <c r="J53" s="279">
        <f t="shared" si="1"/>
        <v>30000</v>
      </c>
      <c r="K53" s="280">
        <v>7857.3000000000011</v>
      </c>
      <c r="L53" s="149">
        <f t="shared" si="2"/>
        <v>22142.699999999997</v>
      </c>
      <c r="M53" s="150">
        <v>2480</v>
      </c>
      <c r="N53" s="151">
        <f t="shared" si="3"/>
        <v>2480</v>
      </c>
      <c r="O53" s="296">
        <f t="shared" si="4"/>
        <v>19662.699999999997</v>
      </c>
    </row>
    <row r="54" spans="1:15" ht="15" customHeight="1" x14ac:dyDescent="0.25">
      <c r="A54" s="75">
        <v>1127</v>
      </c>
      <c r="B54" s="303" t="s">
        <v>422</v>
      </c>
      <c r="C54" s="138">
        <v>654</v>
      </c>
      <c r="D54" s="139">
        <v>6.0715212165029131</v>
      </c>
      <c r="E54" s="140">
        <v>0.7</v>
      </c>
      <c r="F54" s="140">
        <f t="shared" si="0"/>
        <v>0.30000000000000004</v>
      </c>
      <c r="G54" s="141">
        <v>0.34494195688225537</v>
      </c>
      <c r="H54" s="91">
        <v>30000</v>
      </c>
      <c r="I54" s="271">
        <v>30000</v>
      </c>
      <c r="J54" s="281">
        <f t="shared" si="1"/>
        <v>30000</v>
      </c>
      <c r="K54" s="282">
        <v>15400</v>
      </c>
      <c r="L54" s="266">
        <f t="shared" si="2"/>
        <v>14600</v>
      </c>
      <c r="M54" s="155">
        <v>23800</v>
      </c>
      <c r="N54" s="156">
        <f t="shared" si="3"/>
        <v>14600</v>
      </c>
      <c r="O54" s="297">
        <f t="shared" si="4"/>
        <v>0</v>
      </c>
    </row>
    <row r="55" spans="1:15" ht="15" customHeight="1" x14ac:dyDescent="0.25">
      <c r="A55" s="75">
        <v>1134</v>
      </c>
      <c r="B55" s="302" t="s">
        <v>423</v>
      </c>
      <c r="C55" s="133">
        <v>1015</v>
      </c>
      <c r="D55" s="134">
        <v>9.0935156924094649</v>
      </c>
      <c r="E55" s="135">
        <v>0.6</v>
      </c>
      <c r="F55" s="135">
        <f t="shared" si="0"/>
        <v>0.4</v>
      </c>
      <c r="G55" s="136">
        <v>0.29246139872842869</v>
      </c>
      <c r="H55" s="93">
        <v>42320</v>
      </c>
      <c r="I55" s="270">
        <f>40*C55</f>
        <v>40600</v>
      </c>
      <c r="J55" s="279">
        <f t="shared" si="1"/>
        <v>42320</v>
      </c>
      <c r="K55" s="280">
        <v>0</v>
      </c>
      <c r="L55" s="149">
        <f t="shared" si="2"/>
        <v>42320</v>
      </c>
      <c r="M55" s="150">
        <v>91800</v>
      </c>
      <c r="N55" s="151">
        <f t="shared" si="3"/>
        <v>42320</v>
      </c>
      <c r="O55" s="296">
        <f t="shared" si="4"/>
        <v>0</v>
      </c>
    </row>
    <row r="56" spans="1:15" ht="15" customHeight="1" x14ac:dyDescent="0.25">
      <c r="A56" s="75">
        <v>1141</v>
      </c>
      <c r="B56" s="303" t="s">
        <v>424</v>
      </c>
      <c r="C56" s="138">
        <v>1333</v>
      </c>
      <c r="D56" s="139">
        <v>8.1200774638333613</v>
      </c>
      <c r="E56" s="140">
        <v>0.8</v>
      </c>
      <c r="F56" s="140">
        <f t="shared" si="0"/>
        <v>0.19999999999999996</v>
      </c>
      <c r="G56" s="141">
        <v>0.47163947163947162</v>
      </c>
      <c r="H56" s="94">
        <v>55960</v>
      </c>
      <c r="I56" s="271">
        <f>40*C56</f>
        <v>53320</v>
      </c>
      <c r="J56" s="281">
        <f t="shared" si="1"/>
        <v>55960</v>
      </c>
      <c r="K56" s="282">
        <v>17752.500000000004</v>
      </c>
      <c r="L56" s="266">
        <f t="shared" si="2"/>
        <v>38207.5</v>
      </c>
      <c r="M56" s="155">
        <v>54400</v>
      </c>
      <c r="N56" s="156">
        <f t="shared" si="3"/>
        <v>38207.5</v>
      </c>
      <c r="O56" s="297">
        <f t="shared" si="4"/>
        <v>0</v>
      </c>
    </row>
    <row r="57" spans="1:15" ht="15" customHeight="1" x14ac:dyDescent="0.25">
      <c r="A57" s="75">
        <v>1155</v>
      </c>
      <c r="B57" s="302" t="s">
        <v>425</v>
      </c>
      <c r="C57" s="133">
        <v>646</v>
      </c>
      <c r="D57" s="134">
        <v>4.0244706404755766</v>
      </c>
      <c r="E57" s="135">
        <v>0.6</v>
      </c>
      <c r="F57" s="135">
        <f t="shared" si="0"/>
        <v>0.4</v>
      </c>
      <c r="G57" s="136">
        <v>0.30606060606060603</v>
      </c>
      <c r="H57" s="90">
        <v>30000</v>
      </c>
      <c r="I57" s="270">
        <v>30000</v>
      </c>
      <c r="J57" s="279">
        <f t="shared" si="1"/>
        <v>30000</v>
      </c>
      <c r="K57" s="280">
        <v>6500</v>
      </c>
      <c r="L57" s="149">
        <f t="shared" si="2"/>
        <v>23500</v>
      </c>
      <c r="M57" s="150">
        <v>1920</v>
      </c>
      <c r="N57" s="151">
        <f t="shared" si="3"/>
        <v>1920</v>
      </c>
      <c r="O57" s="296">
        <f t="shared" si="4"/>
        <v>21580</v>
      </c>
    </row>
    <row r="58" spans="1:15" ht="15" customHeight="1" x14ac:dyDescent="0.25">
      <c r="A58" s="75">
        <v>1162</v>
      </c>
      <c r="B58" s="303" t="s">
        <v>426</v>
      </c>
      <c r="C58" s="138">
        <v>959</v>
      </c>
      <c r="D58" s="139">
        <v>5.8649053818851069</v>
      </c>
      <c r="E58" s="140">
        <v>0.8</v>
      </c>
      <c r="F58" s="140">
        <f t="shared" si="0"/>
        <v>0.19999999999999996</v>
      </c>
      <c r="G58" s="141">
        <v>0.52768729641693812</v>
      </c>
      <c r="H58" s="94">
        <v>38400</v>
      </c>
      <c r="I58" s="271">
        <f>40*C58</f>
        <v>38360</v>
      </c>
      <c r="J58" s="281">
        <f t="shared" si="1"/>
        <v>38400</v>
      </c>
      <c r="K58" s="282">
        <v>38000</v>
      </c>
      <c r="L58" s="266">
        <f t="shared" si="2"/>
        <v>400</v>
      </c>
      <c r="M58" s="155">
        <v>17600</v>
      </c>
      <c r="N58" s="156">
        <f t="shared" si="3"/>
        <v>400</v>
      </c>
      <c r="O58" s="297">
        <f t="shared" si="4"/>
        <v>0</v>
      </c>
    </row>
    <row r="59" spans="1:15" ht="15" customHeight="1" x14ac:dyDescent="0.25">
      <c r="A59" s="75">
        <v>1169</v>
      </c>
      <c r="B59" s="302" t="s">
        <v>427</v>
      </c>
      <c r="C59" s="133">
        <v>686</v>
      </c>
      <c r="D59" s="134">
        <v>3.5790308985099002</v>
      </c>
      <c r="E59" s="135">
        <v>0.6</v>
      </c>
      <c r="F59" s="135">
        <f t="shared" si="0"/>
        <v>0.4</v>
      </c>
      <c r="G59" s="136">
        <v>0.35050071530758226</v>
      </c>
      <c r="H59" s="90">
        <v>30000</v>
      </c>
      <c r="I59" s="270">
        <v>30000</v>
      </c>
      <c r="J59" s="279">
        <f t="shared" si="1"/>
        <v>30000</v>
      </c>
      <c r="K59" s="280">
        <v>27540</v>
      </c>
      <c r="L59" s="149">
        <f t="shared" si="2"/>
        <v>2460</v>
      </c>
      <c r="M59" s="150">
        <v>24000</v>
      </c>
      <c r="N59" s="151">
        <f t="shared" si="3"/>
        <v>2460</v>
      </c>
      <c r="O59" s="296">
        <f t="shared" si="4"/>
        <v>0</v>
      </c>
    </row>
    <row r="60" spans="1:15" ht="15" customHeight="1" x14ac:dyDescent="0.25">
      <c r="A60" s="75">
        <v>1176</v>
      </c>
      <c r="B60" s="303" t="s">
        <v>428</v>
      </c>
      <c r="C60" s="138">
        <v>840</v>
      </c>
      <c r="D60" s="139">
        <v>4.5775318251278936</v>
      </c>
      <c r="E60" s="140">
        <v>0.7</v>
      </c>
      <c r="F60" s="140">
        <f t="shared" si="0"/>
        <v>0.30000000000000004</v>
      </c>
      <c r="G60" s="141">
        <v>0.38369304556354916</v>
      </c>
      <c r="H60" s="91">
        <v>33160</v>
      </c>
      <c r="I60" s="275">
        <f>40*C60</f>
        <v>33600</v>
      </c>
      <c r="J60" s="281">
        <f t="shared" si="1"/>
        <v>33600</v>
      </c>
      <c r="K60" s="282">
        <v>33159.700000000004</v>
      </c>
      <c r="L60" s="266">
        <f t="shared" si="2"/>
        <v>440.29999999999563</v>
      </c>
      <c r="M60" s="155">
        <v>4200</v>
      </c>
      <c r="N60" s="156">
        <f t="shared" si="3"/>
        <v>440.29999999999563</v>
      </c>
      <c r="O60" s="297">
        <f t="shared" si="4"/>
        <v>0</v>
      </c>
    </row>
    <row r="61" spans="1:15" ht="15" customHeight="1" x14ac:dyDescent="0.25">
      <c r="A61" s="75">
        <v>1183</v>
      </c>
      <c r="B61" s="302" t="s">
        <v>429</v>
      </c>
      <c r="C61" s="133">
        <v>1287</v>
      </c>
      <c r="D61" s="134">
        <v>9.6911924565709704</v>
      </c>
      <c r="E61" s="135">
        <v>0.6</v>
      </c>
      <c r="F61" s="135">
        <f t="shared" si="0"/>
        <v>0.4</v>
      </c>
      <c r="G61" s="136">
        <v>0.23156342182890854</v>
      </c>
      <c r="H61" s="90">
        <v>51280</v>
      </c>
      <c r="I61" s="274">
        <f>40*C61</f>
        <v>51480</v>
      </c>
      <c r="J61" s="279">
        <f t="shared" si="1"/>
        <v>51480</v>
      </c>
      <c r="K61" s="280">
        <v>43903</v>
      </c>
      <c r="L61" s="149">
        <f t="shared" si="2"/>
        <v>7577</v>
      </c>
      <c r="M61" s="150">
        <v>64200</v>
      </c>
      <c r="N61" s="151">
        <f t="shared" si="3"/>
        <v>7577</v>
      </c>
      <c r="O61" s="296">
        <f t="shared" si="4"/>
        <v>0</v>
      </c>
    </row>
    <row r="62" spans="1:15" s="257" customFormat="1" ht="15" customHeight="1" x14ac:dyDescent="0.25">
      <c r="A62" s="249">
        <v>1204</v>
      </c>
      <c r="B62" s="305" t="s">
        <v>430</v>
      </c>
      <c r="C62" s="250">
        <v>433</v>
      </c>
      <c r="D62" s="251">
        <v>4.2870438676040896</v>
      </c>
      <c r="E62" s="252">
        <v>0.8</v>
      </c>
      <c r="F62" s="252">
        <f t="shared" si="0"/>
        <v>0.19999999999999996</v>
      </c>
      <c r="G62" s="253">
        <v>0.59693877551020413</v>
      </c>
      <c r="H62" s="254">
        <v>30000</v>
      </c>
      <c r="I62" s="273">
        <v>30000</v>
      </c>
      <c r="J62" s="281">
        <f t="shared" si="1"/>
        <v>30000</v>
      </c>
      <c r="K62" s="284">
        <v>30000</v>
      </c>
      <c r="L62" s="267">
        <f t="shared" si="2"/>
        <v>0</v>
      </c>
      <c r="M62" s="255">
        <v>0</v>
      </c>
      <c r="N62" s="256">
        <f t="shared" si="3"/>
        <v>0</v>
      </c>
      <c r="O62" s="299">
        <f t="shared" si="4"/>
        <v>0</v>
      </c>
    </row>
    <row r="63" spans="1:15" ht="15" customHeight="1" x14ac:dyDescent="0.25">
      <c r="A63" s="75">
        <v>1218</v>
      </c>
      <c r="B63" s="302" t="s">
        <v>431</v>
      </c>
      <c r="C63" s="133">
        <v>902</v>
      </c>
      <c r="D63" s="134">
        <v>1.7031304758471155</v>
      </c>
      <c r="E63" s="135">
        <v>0.8</v>
      </c>
      <c r="F63" s="135">
        <f t="shared" si="0"/>
        <v>0.19999999999999996</v>
      </c>
      <c r="G63" s="136">
        <v>0.42519685039370081</v>
      </c>
      <c r="H63" s="93">
        <v>36720</v>
      </c>
      <c r="I63" s="270">
        <f>40*C63</f>
        <v>36080</v>
      </c>
      <c r="J63" s="279">
        <f t="shared" si="1"/>
        <v>36720</v>
      </c>
      <c r="K63" s="280">
        <v>0</v>
      </c>
      <c r="L63" s="149">
        <f t="shared" si="2"/>
        <v>36720</v>
      </c>
      <c r="M63" s="150">
        <v>20800</v>
      </c>
      <c r="N63" s="151">
        <f t="shared" si="3"/>
        <v>20800</v>
      </c>
      <c r="O63" s="296">
        <f t="shared" si="4"/>
        <v>15920</v>
      </c>
    </row>
    <row r="64" spans="1:15" ht="15" customHeight="1" x14ac:dyDescent="0.25">
      <c r="A64" s="75">
        <v>1232</v>
      </c>
      <c r="B64" s="303" t="s">
        <v>432</v>
      </c>
      <c r="C64" s="138">
        <v>783</v>
      </c>
      <c r="D64" s="139">
        <v>2.7446622235847911</v>
      </c>
      <c r="E64" s="140">
        <v>0.7</v>
      </c>
      <c r="F64" s="140">
        <f t="shared" si="0"/>
        <v>0.30000000000000004</v>
      </c>
      <c r="G64" s="141">
        <v>0.4144486692015209</v>
      </c>
      <c r="H64" s="91">
        <v>30000</v>
      </c>
      <c r="I64" s="275">
        <f>40*C64</f>
        <v>31320</v>
      </c>
      <c r="J64" s="281">
        <f t="shared" si="1"/>
        <v>31320</v>
      </c>
      <c r="K64" s="282">
        <v>0</v>
      </c>
      <c r="L64" s="266">
        <f t="shared" si="2"/>
        <v>31320</v>
      </c>
      <c r="M64" s="155">
        <v>25200</v>
      </c>
      <c r="N64" s="156">
        <f t="shared" si="3"/>
        <v>25200</v>
      </c>
      <c r="O64" s="297">
        <f t="shared" si="4"/>
        <v>6120</v>
      </c>
    </row>
    <row r="65" spans="1:15" x14ac:dyDescent="0.25">
      <c r="A65" s="75">
        <v>1246</v>
      </c>
      <c r="B65" s="302" t="s">
        <v>433</v>
      </c>
      <c r="C65" s="133">
        <v>679</v>
      </c>
      <c r="D65" s="134">
        <v>8.7982656185013397</v>
      </c>
      <c r="E65" s="135">
        <v>0.5</v>
      </c>
      <c r="F65" s="135">
        <f t="shared" si="0"/>
        <v>0.5</v>
      </c>
      <c r="G65" s="136">
        <v>0.32743362831858408</v>
      </c>
      <c r="H65" s="90">
        <v>30000</v>
      </c>
      <c r="I65" s="270">
        <v>30000</v>
      </c>
      <c r="J65" s="279">
        <f t="shared" si="1"/>
        <v>30000</v>
      </c>
      <c r="K65" s="280">
        <v>11287.6</v>
      </c>
      <c r="L65" s="149">
        <f t="shared" si="2"/>
        <v>18712.400000000001</v>
      </c>
      <c r="M65" s="150">
        <v>0</v>
      </c>
      <c r="N65" s="151">
        <f t="shared" si="3"/>
        <v>0</v>
      </c>
      <c r="O65" s="296">
        <f t="shared" si="4"/>
        <v>18712.400000000001</v>
      </c>
    </row>
    <row r="66" spans="1:15" ht="15" customHeight="1" x14ac:dyDescent="0.25">
      <c r="A66" s="75">
        <v>1260</v>
      </c>
      <c r="B66" s="303" t="s">
        <v>434</v>
      </c>
      <c r="C66" s="138">
        <v>928</v>
      </c>
      <c r="D66" s="139">
        <v>4.9788612867275219</v>
      </c>
      <c r="E66" s="140">
        <v>0.7</v>
      </c>
      <c r="F66" s="140">
        <f t="shared" si="0"/>
        <v>0.30000000000000004</v>
      </c>
      <c r="G66" s="141">
        <v>0.37829614604462475</v>
      </c>
      <c r="H66" s="94">
        <v>38160</v>
      </c>
      <c r="I66" s="271">
        <f>40*C66</f>
        <v>37120</v>
      </c>
      <c r="J66" s="281">
        <f t="shared" si="1"/>
        <v>38160</v>
      </c>
      <c r="K66" s="282">
        <v>0</v>
      </c>
      <c r="L66" s="266">
        <f t="shared" si="2"/>
        <v>38160</v>
      </c>
      <c r="M66" s="155">
        <v>4900</v>
      </c>
      <c r="N66" s="156">
        <f t="shared" si="3"/>
        <v>4900</v>
      </c>
      <c r="O66" s="297">
        <f t="shared" si="4"/>
        <v>33260</v>
      </c>
    </row>
    <row r="67" spans="1:15" ht="15" customHeight="1" x14ac:dyDescent="0.25">
      <c r="A67" s="75">
        <v>1295</v>
      </c>
      <c r="B67" s="302" t="s">
        <v>435</v>
      </c>
      <c r="C67" s="133">
        <v>816</v>
      </c>
      <c r="D67" s="134">
        <v>5.1075655655328029</v>
      </c>
      <c r="E67" s="135">
        <v>0.7</v>
      </c>
      <c r="F67" s="135">
        <f t="shared" si="0"/>
        <v>0.30000000000000004</v>
      </c>
      <c r="G67" s="136">
        <v>0.35330073349633251</v>
      </c>
      <c r="H67" s="90">
        <v>32520</v>
      </c>
      <c r="I67" s="274">
        <f>40*C67</f>
        <v>32640</v>
      </c>
      <c r="J67" s="279">
        <f t="shared" si="1"/>
        <v>32640</v>
      </c>
      <c r="K67" s="280">
        <v>32520</v>
      </c>
      <c r="L67" s="149">
        <f t="shared" si="2"/>
        <v>120</v>
      </c>
      <c r="M67" s="150">
        <v>16800</v>
      </c>
      <c r="N67" s="151">
        <f t="shared" si="3"/>
        <v>120</v>
      </c>
      <c r="O67" s="296">
        <f t="shared" si="4"/>
        <v>0</v>
      </c>
    </row>
    <row r="68" spans="1:15" ht="15" customHeight="1" x14ac:dyDescent="0.25">
      <c r="A68" s="75">
        <v>1407</v>
      </c>
      <c r="B68" s="303" t="s">
        <v>436</v>
      </c>
      <c r="C68" s="138">
        <v>1454</v>
      </c>
      <c r="D68" s="139">
        <v>10.325678181843564</v>
      </c>
      <c r="E68" s="140">
        <v>0.5</v>
      </c>
      <c r="F68" s="140">
        <f t="shared" ref="F68:F133" si="5">1-E68</f>
        <v>0.5</v>
      </c>
      <c r="G68" s="141">
        <v>0.17597944765574824</v>
      </c>
      <c r="H68" s="94">
        <v>58240</v>
      </c>
      <c r="I68" s="271">
        <f>40*C68</f>
        <v>58160</v>
      </c>
      <c r="J68" s="281">
        <f t="shared" ref="J68:J131" si="6">MAX(H68,I68)</f>
        <v>58240</v>
      </c>
      <c r="K68" s="282">
        <v>24019.5</v>
      </c>
      <c r="L68" s="266">
        <f t="shared" ref="L68:L131" si="7">J68-K68</f>
        <v>34220.5</v>
      </c>
      <c r="M68" s="155">
        <v>42000</v>
      </c>
      <c r="N68" s="156">
        <f t="shared" ref="N68:N131" si="8">MIN(L68,M68)</f>
        <v>34220.5</v>
      </c>
      <c r="O68" s="297">
        <f t="shared" ref="O68:O131" si="9">L68-N68</f>
        <v>0</v>
      </c>
    </row>
    <row r="69" spans="1:15" ht="15" customHeight="1" x14ac:dyDescent="0.25">
      <c r="A69" s="75">
        <v>1421</v>
      </c>
      <c r="B69" s="302" t="s">
        <v>437</v>
      </c>
      <c r="C69" s="133">
        <v>547</v>
      </c>
      <c r="D69" s="134">
        <v>3.1785694215858382</v>
      </c>
      <c r="E69" s="135">
        <v>0.7</v>
      </c>
      <c r="F69" s="135">
        <f t="shared" si="5"/>
        <v>0.30000000000000004</v>
      </c>
      <c r="G69" s="136">
        <v>0.41516966067864269</v>
      </c>
      <c r="H69" s="90">
        <v>30000</v>
      </c>
      <c r="I69" s="270">
        <v>30000</v>
      </c>
      <c r="J69" s="279">
        <f t="shared" si="6"/>
        <v>30000</v>
      </c>
      <c r="K69" s="280">
        <v>0</v>
      </c>
      <c r="L69" s="149">
        <f t="shared" si="7"/>
        <v>30000</v>
      </c>
      <c r="M69" s="150">
        <v>48300</v>
      </c>
      <c r="N69" s="151">
        <f t="shared" si="8"/>
        <v>30000</v>
      </c>
      <c r="O69" s="296">
        <f t="shared" si="9"/>
        <v>0</v>
      </c>
    </row>
    <row r="70" spans="1:15" ht="15" customHeight="1" x14ac:dyDescent="0.25">
      <c r="A70" s="75">
        <v>2744</v>
      </c>
      <c r="B70" s="303" t="s">
        <v>438</v>
      </c>
      <c r="C70" s="138">
        <v>794</v>
      </c>
      <c r="D70" s="139">
        <v>9.3280732711931709</v>
      </c>
      <c r="E70" s="140">
        <v>0.7</v>
      </c>
      <c r="F70" s="140">
        <f t="shared" si="5"/>
        <v>0.30000000000000004</v>
      </c>
      <c r="G70" s="141">
        <v>0.397712833545108</v>
      </c>
      <c r="H70" s="94">
        <v>32080</v>
      </c>
      <c r="I70" s="271">
        <f>40*C70</f>
        <v>31760</v>
      </c>
      <c r="J70" s="281">
        <f t="shared" si="6"/>
        <v>32080</v>
      </c>
      <c r="K70" s="282">
        <v>26617</v>
      </c>
      <c r="L70" s="266">
        <f t="shared" si="7"/>
        <v>5463</v>
      </c>
      <c r="M70" s="155">
        <v>4200</v>
      </c>
      <c r="N70" s="156">
        <f t="shared" si="8"/>
        <v>4200</v>
      </c>
      <c r="O70" s="297">
        <f t="shared" si="9"/>
        <v>1263</v>
      </c>
    </row>
    <row r="71" spans="1:15" ht="15" customHeight="1" x14ac:dyDescent="0.25">
      <c r="A71" s="75">
        <v>1428</v>
      </c>
      <c r="B71" s="302" t="s">
        <v>439</v>
      </c>
      <c r="C71" s="133">
        <v>1316</v>
      </c>
      <c r="D71" s="134">
        <v>7.0072684494718436</v>
      </c>
      <c r="E71" s="135">
        <v>0.7</v>
      </c>
      <c r="F71" s="135">
        <f t="shared" si="5"/>
        <v>0.30000000000000004</v>
      </c>
      <c r="G71" s="136">
        <v>0.34772182254196643</v>
      </c>
      <c r="H71" s="90">
        <v>52080</v>
      </c>
      <c r="I71" s="274">
        <f>40*C71</f>
        <v>52640</v>
      </c>
      <c r="J71" s="279">
        <f t="shared" si="6"/>
        <v>52640</v>
      </c>
      <c r="K71" s="280">
        <v>51480</v>
      </c>
      <c r="L71" s="149">
        <f t="shared" si="7"/>
        <v>1160</v>
      </c>
      <c r="M71" s="150">
        <v>25900</v>
      </c>
      <c r="N71" s="151">
        <f t="shared" si="8"/>
        <v>1160</v>
      </c>
      <c r="O71" s="296">
        <f t="shared" si="9"/>
        <v>0</v>
      </c>
    </row>
    <row r="72" spans="1:15" ht="15" customHeight="1" x14ac:dyDescent="0.25">
      <c r="A72" s="75">
        <v>1449</v>
      </c>
      <c r="B72" s="303" t="s">
        <v>440</v>
      </c>
      <c r="C72" s="138">
        <v>104</v>
      </c>
      <c r="D72" s="139">
        <v>9.2322167221685643</v>
      </c>
      <c r="E72" s="140">
        <v>0.7</v>
      </c>
      <c r="F72" s="140">
        <f t="shared" si="5"/>
        <v>0.30000000000000004</v>
      </c>
      <c r="G72" s="141">
        <v>0.17647058823529413</v>
      </c>
      <c r="H72" s="91">
        <v>30000</v>
      </c>
      <c r="I72" s="271">
        <v>30000</v>
      </c>
      <c r="J72" s="281">
        <f t="shared" si="6"/>
        <v>30000</v>
      </c>
      <c r="K72" s="282">
        <v>18841</v>
      </c>
      <c r="L72" s="266">
        <f t="shared" si="7"/>
        <v>11159</v>
      </c>
      <c r="M72" s="155">
        <v>10500</v>
      </c>
      <c r="N72" s="156">
        <f t="shared" si="8"/>
        <v>10500</v>
      </c>
      <c r="O72" s="297">
        <f t="shared" si="9"/>
        <v>659</v>
      </c>
    </row>
    <row r="73" spans="1:15" s="257" customFormat="1" ht="15" customHeight="1" x14ac:dyDescent="0.25">
      <c r="A73" s="249">
        <v>1491</v>
      </c>
      <c r="B73" s="304" t="s">
        <v>441</v>
      </c>
      <c r="C73" s="258">
        <v>404</v>
      </c>
      <c r="D73" s="259">
        <v>0.59804804882605911</v>
      </c>
      <c r="E73" s="260">
        <v>0.8</v>
      </c>
      <c r="F73" s="260">
        <f t="shared" si="5"/>
        <v>0.19999999999999996</v>
      </c>
      <c r="G73" s="261">
        <v>0.50555555555555554</v>
      </c>
      <c r="H73" s="262">
        <v>30000</v>
      </c>
      <c r="I73" s="272">
        <v>30000</v>
      </c>
      <c r="J73" s="279">
        <f t="shared" si="6"/>
        <v>30000</v>
      </c>
      <c r="K73" s="283">
        <v>29999.999999999996</v>
      </c>
      <c r="L73" s="265">
        <f t="shared" si="7"/>
        <v>0</v>
      </c>
      <c r="M73" s="263">
        <v>5600</v>
      </c>
      <c r="N73" s="264">
        <f t="shared" si="8"/>
        <v>0</v>
      </c>
      <c r="O73" s="298">
        <f t="shared" si="9"/>
        <v>0</v>
      </c>
    </row>
    <row r="74" spans="1:15" ht="15" customHeight="1" x14ac:dyDescent="0.25">
      <c r="A74" s="75">
        <v>1499</v>
      </c>
      <c r="B74" s="303" t="s">
        <v>442</v>
      </c>
      <c r="C74" s="138">
        <v>967</v>
      </c>
      <c r="D74" s="139">
        <v>3.2804345998189741</v>
      </c>
      <c r="E74" s="140">
        <v>0.6</v>
      </c>
      <c r="F74" s="140">
        <f t="shared" si="5"/>
        <v>0.4</v>
      </c>
      <c r="G74" s="141">
        <v>0.33651804670912949</v>
      </c>
      <c r="H74" s="91">
        <v>38600</v>
      </c>
      <c r="I74" s="271">
        <f>40*C74</f>
        <v>38680</v>
      </c>
      <c r="J74" s="281">
        <f t="shared" si="6"/>
        <v>38680</v>
      </c>
      <c r="K74" s="282">
        <v>38600</v>
      </c>
      <c r="L74" s="266">
        <f t="shared" si="7"/>
        <v>80</v>
      </c>
      <c r="M74" s="155">
        <v>38400</v>
      </c>
      <c r="N74" s="156">
        <f t="shared" si="8"/>
        <v>80</v>
      </c>
      <c r="O74" s="297">
        <f t="shared" si="9"/>
        <v>0</v>
      </c>
    </row>
    <row r="75" spans="1:15" ht="15" customHeight="1" x14ac:dyDescent="0.25">
      <c r="A75" s="75">
        <v>1561</v>
      </c>
      <c r="B75" s="302" t="s">
        <v>443</v>
      </c>
      <c r="C75" s="133">
        <v>600</v>
      </c>
      <c r="D75" s="134">
        <v>7.3707992862805911</v>
      </c>
      <c r="E75" s="135">
        <v>0.6</v>
      </c>
      <c r="F75" s="135">
        <f t="shared" si="5"/>
        <v>0.4</v>
      </c>
      <c r="G75" s="136">
        <v>0.26210350584307179</v>
      </c>
      <c r="H75" s="90">
        <v>30000</v>
      </c>
      <c r="I75" s="270">
        <v>30000</v>
      </c>
      <c r="J75" s="279">
        <f t="shared" si="6"/>
        <v>30000</v>
      </c>
      <c r="K75" s="280">
        <v>15987.6</v>
      </c>
      <c r="L75" s="149">
        <f t="shared" si="7"/>
        <v>14012.4</v>
      </c>
      <c r="M75" s="150">
        <v>9600</v>
      </c>
      <c r="N75" s="151">
        <f t="shared" si="8"/>
        <v>9600</v>
      </c>
      <c r="O75" s="296">
        <f t="shared" si="9"/>
        <v>4412.3999999999996</v>
      </c>
    </row>
    <row r="76" spans="1:15" s="257" customFormat="1" ht="15" customHeight="1" x14ac:dyDescent="0.25">
      <c r="A76" s="249">
        <v>1582</v>
      </c>
      <c r="B76" s="305" t="s">
        <v>444</v>
      </c>
      <c r="C76" s="250">
        <v>313</v>
      </c>
      <c r="D76" s="251">
        <v>0.97055769781154044</v>
      </c>
      <c r="E76" s="252">
        <v>0.7</v>
      </c>
      <c r="F76" s="252">
        <f t="shared" si="5"/>
        <v>0.30000000000000004</v>
      </c>
      <c r="G76" s="253">
        <v>0.44481605351170567</v>
      </c>
      <c r="H76" s="254">
        <v>30000</v>
      </c>
      <c r="I76" s="273">
        <v>30000</v>
      </c>
      <c r="J76" s="281">
        <f t="shared" si="6"/>
        <v>30000</v>
      </c>
      <c r="K76" s="284">
        <v>30000.000000000004</v>
      </c>
      <c r="L76" s="267">
        <f t="shared" si="7"/>
        <v>0</v>
      </c>
      <c r="M76" s="255">
        <v>280</v>
      </c>
      <c r="N76" s="256">
        <f t="shared" si="8"/>
        <v>0</v>
      </c>
      <c r="O76" s="299">
        <f t="shared" si="9"/>
        <v>0</v>
      </c>
    </row>
    <row r="77" spans="1:15" s="257" customFormat="1" ht="15" customHeight="1" x14ac:dyDescent="0.25">
      <c r="A77" s="249">
        <v>1600</v>
      </c>
      <c r="B77" s="304" t="s">
        <v>445</v>
      </c>
      <c r="C77" s="258">
        <v>634</v>
      </c>
      <c r="D77" s="259">
        <v>5.0571120159612155</v>
      </c>
      <c r="E77" s="260">
        <v>0.6</v>
      </c>
      <c r="F77" s="260">
        <f t="shared" si="5"/>
        <v>0.4</v>
      </c>
      <c r="G77" s="261">
        <v>0.31280388978930307</v>
      </c>
      <c r="H77" s="262">
        <v>30000</v>
      </c>
      <c r="I77" s="272">
        <v>30000</v>
      </c>
      <c r="J77" s="279">
        <f t="shared" si="6"/>
        <v>30000</v>
      </c>
      <c r="K77" s="283">
        <v>30000</v>
      </c>
      <c r="L77" s="265">
        <f t="shared" si="7"/>
        <v>0</v>
      </c>
      <c r="M77" s="263">
        <v>0</v>
      </c>
      <c r="N77" s="264">
        <f t="shared" si="8"/>
        <v>0</v>
      </c>
      <c r="O77" s="298">
        <f t="shared" si="9"/>
        <v>0</v>
      </c>
    </row>
    <row r="78" spans="1:15" ht="15" customHeight="1" x14ac:dyDescent="0.25">
      <c r="A78" s="75">
        <v>1645</v>
      </c>
      <c r="B78" s="303" t="s">
        <v>446</v>
      </c>
      <c r="C78" s="138">
        <v>1133</v>
      </c>
      <c r="D78" s="139">
        <v>12.796404368040546</v>
      </c>
      <c r="E78" s="140">
        <v>0.6</v>
      </c>
      <c r="F78" s="140">
        <f t="shared" si="5"/>
        <v>0.4</v>
      </c>
      <c r="G78" s="141">
        <v>0.28358208955223879</v>
      </c>
      <c r="H78" s="91">
        <v>44320</v>
      </c>
      <c r="I78" s="275">
        <f>40*C78</f>
        <v>45320</v>
      </c>
      <c r="J78" s="281">
        <f t="shared" si="6"/>
        <v>45320</v>
      </c>
      <c r="K78" s="282">
        <v>44320</v>
      </c>
      <c r="L78" s="266">
        <f t="shared" si="7"/>
        <v>1000</v>
      </c>
      <c r="M78" s="155">
        <v>4200</v>
      </c>
      <c r="N78" s="156">
        <f t="shared" si="8"/>
        <v>1000</v>
      </c>
      <c r="O78" s="297">
        <f t="shared" si="9"/>
        <v>0</v>
      </c>
    </row>
    <row r="79" spans="1:15" s="257" customFormat="1" ht="15" customHeight="1" x14ac:dyDescent="0.25">
      <c r="A79" s="249">
        <v>1631</v>
      </c>
      <c r="B79" s="304" t="s">
        <v>447</v>
      </c>
      <c r="C79" s="258">
        <v>459</v>
      </c>
      <c r="D79" s="259">
        <v>8.4468471506276277</v>
      </c>
      <c r="E79" s="260">
        <v>0.6</v>
      </c>
      <c r="F79" s="260">
        <f t="shared" si="5"/>
        <v>0.4</v>
      </c>
      <c r="G79" s="261">
        <v>0</v>
      </c>
      <c r="H79" s="262">
        <v>30000</v>
      </c>
      <c r="I79" s="272">
        <v>30000</v>
      </c>
      <c r="J79" s="279">
        <f t="shared" si="6"/>
        <v>30000</v>
      </c>
      <c r="K79" s="283">
        <v>30000</v>
      </c>
      <c r="L79" s="265">
        <f t="shared" si="7"/>
        <v>0</v>
      </c>
      <c r="M79" s="263">
        <v>13200</v>
      </c>
      <c r="N79" s="264">
        <f t="shared" si="8"/>
        <v>0</v>
      </c>
      <c r="O79" s="298">
        <f t="shared" si="9"/>
        <v>0</v>
      </c>
    </row>
    <row r="80" spans="1:15" x14ac:dyDescent="0.25">
      <c r="A80" s="75">
        <v>1659</v>
      </c>
      <c r="B80" s="303" t="s">
        <v>448</v>
      </c>
      <c r="C80" s="138">
        <v>1699</v>
      </c>
      <c r="D80" s="139">
        <v>7.3739079843927851</v>
      </c>
      <c r="E80" s="140">
        <v>0.6</v>
      </c>
      <c r="F80" s="140">
        <f t="shared" si="5"/>
        <v>0.4</v>
      </c>
      <c r="G80" s="141">
        <v>0.23682616596002423</v>
      </c>
      <c r="H80" s="91">
        <v>60000</v>
      </c>
      <c r="I80" s="271">
        <v>60000</v>
      </c>
      <c r="J80" s="281">
        <f t="shared" si="6"/>
        <v>60000</v>
      </c>
      <c r="K80" s="282">
        <v>10298.400000000001</v>
      </c>
      <c r="L80" s="266">
        <f t="shared" si="7"/>
        <v>49701.599999999999</v>
      </c>
      <c r="M80" s="155">
        <v>99000</v>
      </c>
      <c r="N80" s="156">
        <f t="shared" si="8"/>
        <v>49701.599999999999</v>
      </c>
      <c r="O80" s="297">
        <f t="shared" si="9"/>
        <v>0</v>
      </c>
    </row>
    <row r="81" spans="1:15" ht="15" customHeight="1" x14ac:dyDescent="0.25">
      <c r="A81" s="75">
        <v>1666</v>
      </c>
      <c r="B81" s="302" t="s">
        <v>449</v>
      </c>
      <c r="C81" s="133">
        <v>317</v>
      </c>
      <c r="D81" s="134">
        <v>3.2412060359566968</v>
      </c>
      <c r="E81" s="135">
        <v>0.6</v>
      </c>
      <c r="F81" s="135">
        <f t="shared" si="5"/>
        <v>0.4</v>
      </c>
      <c r="G81" s="136">
        <v>0.30136986301369861</v>
      </c>
      <c r="H81" s="90">
        <v>30000</v>
      </c>
      <c r="I81" s="270">
        <v>30000</v>
      </c>
      <c r="J81" s="279">
        <f t="shared" si="6"/>
        <v>30000</v>
      </c>
      <c r="K81" s="280">
        <v>22743.600000000002</v>
      </c>
      <c r="L81" s="149">
        <f t="shared" si="7"/>
        <v>7256.3999999999978</v>
      </c>
      <c r="M81" s="150">
        <v>0</v>
      </c>
      <c r="N81" s="151">
        <f t="shared" si="8"/>
        <v>0</v>
      </c>
      <c r="O81" s="296">
        <f t="shared" si="9"/>
        <v>7256.3999999999978</v>
      </c>
    </row>
    <row r="82" spans="1:15" s="257" customFormat="1" ht="15" customHeight="1" x14ac:dyDescent="0.25">
      <c r="A82" s="249">
        <v>1687</v>
      </c>
      <c r="B82" s="305" t="s">
        <v>450</v>
      </c>
      <c r="C82" s="250">
        <v>227</v>
      </c>
      <c r="D82" s="251">
        <v>9.4267930904546802</v>
      </c>
      <c r="E82" s="252">
        <v>0.5</v>
      </c>
      <c r="F82" s="252">
        <f t="shared" si="5"/>
        <v>0.5</v>
      </c>
      <c r="G82" s="253">
        <v>9.438775510204081E-2</v>
      </c>
      <c r="H82" s="254">
        <v>30000</v>
      </c>
      <c r="I82" s="273">
        <v>30000</v>
      </c>
      <c r="J82" s="281">
        <f t="shared" si="6"/>
        <v>30000</v>
      </c>
      <c r="K82" s="284">
        <v>30000</v>
      </c>
      <c r="L82" s="267">
        <f t="shared" si="7"/>
        <v>0</v>
      </c>
      <c r="M82" s="255">
        <v>8000</v>
      </c>
      <c r="N82" s="256">
        <f t="shared" si="8"/>
        <v>0</v>
      </c>
      <c r="O82" s="299">
        <f t="shared" si="9"/>
        <v>0</v>
      </c>
    </row>
    <row r="83" spans="1:15" ht="15" customHeight="1" x14ac:dyDescent="0.25">
      <c r="A83" s="75">
        <v>1729</v>
      </c>
      <c r="B83" s="302" t="s">
        <v>451</v>
      </c>
      <c r="C83" s="133">
        <v>797</v>
      </c>
      <c r="D83" s="134">
        <v>7.4742338308258391</v>
      </c>
      <c r="E83" s="135">
        <v>0.6</v>
      </c>
      <c r="F83" s="135">
        <f t="shared" si="5"/>
        <v>0.4</v>
      </c>
      <c r="G83" s="136">
        <v>0.25</v>
      </c>
      <c r="H83" s="90">
        <v>31640</v>
      </c>
      <c r="I83" s="274">
        <f>40*C83</f>
        <v>31880</v>
      </c>
      <c r="J83" s="279">
        <f t="shared" si="6"/>
        <v>31880</v>
      </c>
      <c r="K83" s="280">
        <v>31640</v>
      </c>
      <c r="L83" s="149">
        <f t="shared" si="7"/>
        <v>240</v>
      </c>
      <c r="M83" s="150">
        <v>26400</v>
      </c>
      <c r="N83" s="151">
        <f t="shared" si="8"/>
        <v>240</v>
      </c>
      <c r="O83" s="296">
        <f t="shared" si="9"/>
        <v>0</v>
      </c>
    </row>
    <row r="84" spans="1:15" ht="15" customHeight="1" x14ac:dyDescent="0.25">
      <c r="A84" s="75">
        <v>1736</v>
      </c>
      <c r="B84" s="303" t="s">
        <v>452</v>
      </c>
      <c r="C84" s="138">
        <v>530</v>
      </c>
      <c r="D84" s="139">
        <v>10.920764970821324</v>
      </c>
      <c r="E84" s="140">
        <v>0.6</v>
      </c>
      <c r="F84" s="140">
        <f t="shared" si="5"/>
        <v>0.4</v>
      </c>
      <c r="G84" s="141">
        <v>0.33121019108280253</v>
      </c>
      <c r="H84" s="91">
        <v>30000</v>
      </c>
      <c r="I84" s="271">
        <v>30000</v>
      </c>
      <c r="J84" s="281">
        <f t="shared" si="6"/>
        <v>30000</v>
      </c>
      <c r="K84" s="282">
        <v>0</v>
      </c>
      <c r="L84" s="266">
        <f t="shared" si="7"/>
        <v>30000</v>
      </c>
      <c r="M84" s="155">
        <v>4200</v>
      </c>
      <c r="N84" s="156">
        <f t="shared" si="8"/>
        <v>4200</v>
      </c>
      <c r="O84" s="297">
        <f t="shared" si="9"/>
        <v>25800</v>
      </c>
    </row>
    <row r="85" spans="1:15" ht="15" customHeight="1" x14ac:dyDescent="0.25">
      <c r="A85" s="75">
        <v>1813</v>
      </c>
      <c r="B85" s="302" t="s">
        <v>453</v>
      </c>
      <c r="C85" s="133">
        <v>762</v>
      </c>
      <c r="D85" s="134">
        <v>5.2198572785800863</v>
      </c>
      <c r="E85" s="135">
        <v>0.7</v>
      </c>
      <c r="F85" s="135">
        <f t="shared" si="5"/>
        <v>0.30000000000000004</v>
      </c>
      <c r="G85" s="136">
        <v>0.39757575757575758</v>
      </c>
      <c r="H85" s="93">
        <v>31080</v>
      </c>
      <c r="I85" s="270">
        <f>40*C85</f>
        <v>30480</v>
      </c>
      <c r="J85" s="279">
        <f t="shared" si="6"/>
        <v>31080</v>
      </c>
      <c r="K85" s="280">
        <v>21280.100000000002</v>
      </c>
      <c r="L85" s="149">
        <f t="shared" si="7"/>
        <v>9799.8999999999978</v>
      </c>
      <c r="M85" s="150">
        <v>1610</v>
      </c>
      <c r="N85" s="151">
        <f t="shared" si="8"/>
        <v>1610</v>
      </c>
      <c r="O85" s="296">
        <f t="shared" si="9"/>
        <v>8189.8999999999978</v>
      </c>
    </row>
    <row r="86" spans="1:15" ht="15" customHeight="1" x14ac:dyDescent="0.25">
      <c r="A86" s="75">
        <v>5757</v>
      </c>
      <c r="B86" s="303" t="s">
        <v>454</v>
      </c>
      <c r="C86" s="138">
        <v>617</v>
      </c>
      <c r="D86" s="139">
        <v>1.5356051711715688</v>
      </c>
      <c r="E86" s="140">
        <v>0.8</v>
      </c>
      <c r="F86" s="140">
        <f t="shared" si="5"/>
        <v>0.19999999999999996</v>
      </c>
      <c r="G86" s="141">
        <v>0.4717314487632509</v>
      </c>
      <c r="H86" s="91">
        <v>30000</v>
      </c>
      <c r="I86" s="271">
        <v>30000</v>
      </c>
      <c r="J86" s="281">
        <f t="shared" si="6"/>
        <v>30000</v>
      </c>
      <c r="K86" s="282">
        <v>28622</v>
      </c>
      <c r="L86" s="266">
        <f t="shared" si="7"/>
        <v>1378</v>
      </c>
      <c r="M86" s="155">
        <v>4800</v>
      </c>
      <c r="N86" s="156">
        <f t="shared" si="8"/>
        <v>1378</v>
      </c>
      <c r="O86" s="297">
        <f t="shared" si="9"/>
        <v>0</v>
      </c>
    </row>
    <row r="87" spans="1:15" s="257" customFormat="1" ht="15" customHeight="1" x14ac:dyDescent="0.25">
      <c r="A87" s="249">
        <v>1855</v>
      </c>
      <c r="B87" s="304" t="s">
        <v>455</v>
      </c>
      <c r="C87" s="258">
        <v>471</v>
      </c>
      <c r="D87" s="259">
        <v>0.94714867576502282</v>
      </c>
      <c r="E87" s="260">
        <v>0.7</v>
      </c>
      <c r="F87" s="260">
        <f t="shared" si="5"/>
        <v>0.30000000000000004</v>
      </c>
      <c r="G87" s="261">
        <v>0.50652741514360311</v>
      </c>
      <c r="H87" s="262">
        <v>30000</v>
      </c>
      <c r="I87" s="272">
        <v>30000</v>
      </c>
      <c r="J87" s="279">
        <f t="shared" si="6"/>
        <v>30000</v>
      </c>
      <c r="K87" s="283">
        <v>30000.000000000004</v>
      </c>
      <c r="L87" s="265">
        <f t="shared" si="7"/>
        <v>0</v>
      </c>
      <c r="M87" s="263">
        <v>0</v>
      </c>
      <c r="N87" s="264">
        <f t="shared" si="8"/>
        <v>0</v>
      </c>
      <c r="O87" s="298">
        <f t="shared" si="9"/>
        <v>0</v>
      </c>
    </row>
    <row r="88" spans="1:15" ht="15" customHeight="1" x14ac:dyDescent="0.25">
      <c r="A88" s="75">
        <v>1870</v>
      </c>
      <c r="B88" s="303" t="s">
        <v>456</v>
      </c>
      <c r="C88" s="138">
        <v>163</v>
      </c>
      <c r="D88" s="139">
        <v>15.211325296421837</v>
      </c>
      <c r="E88" s="140">
        <v>0.6</v>
      </c>
      <c r="F88" s="140">
        <f t="shared" si="5"/>
        <v>0.4</v>
      </c>
      <c r="G88" s="141">
        <v>0.24696356275303644</v>
      </c>
      <c r="H88" s="91">
        <v>30000</v>
      </c>
      <c r="I88" s="271">
        <v>30000</v>
      </c>
      <c r="J88" s="281">
        <f t="shared" si="6"/>
        <v>30000</v>
      </c>
      <c r="K88" s="282">
        <v>15940</v>
      </c>
      <c r="L88" s="266">
        <f t="shared" si="7"/>
        <v>14060</v>
      </c>
      <c r="M88" s="155">
        <v>10800</v>
      </c>
      <c r="N88" s="156">
        <f t="shared" si="8"/>
        <v>10800</v>
      </c>
      <c r="O88" s="297">
        <f t="shared" si="9"/>
        <v>3260</v>
      </c>
    </row>
    <row r="89" spans="1:15" s="257" customFormat="1" ht="15" customHeight="1" x14ac:dyDescent="0.25">
      <c r="A89" s="249">
        <v>1939</v>
      </c>
      <c r="B89" s="304" t="s">
        <v>457</v>
      </c>
      <c r="C89" s="258">
        <v>544</v>
      </c>
      <c r="D89" s="259">
        <v>3.5722493140012315</v>
      </c>
      <c r="E89" s="260">
        <v>0.8</v>
      </c>
      <c r="F89" s="260">
        <f t="shared" si="5"/>
        <v>0.19999999999999996</v>
      </c>
      <c r="G89" s="261">
        <v>0.52860411899313497</v>
      </c>
      <c r="H89" s="262">
        <v>30000</v>
      </c>
      <c r="I89" s="272">
        <v>30000</v>
      </c>
      <c r="J89" s="279">
        <f t="shared" si="6"/>
        <v>30000</v>
      </c>
      <c r="K89" s="283">
        <v>29999.999999999996</v>
      </c>
      <c r="L89" s="265">
        <f t="shared" si="7"/>
        <v>0</v>
      </c>
      <c r="M89" s="263">
        <v>56000</v>
      </c>
      <c r="N89" s="264">
        <f t="shared" si="8"/>
        <v>0</v>
      </c>
      <c r="O89" s="298">
        <f t="shared" si="9"/>
        <v>0</v>
      </c>
    </row>
    <row r="90" spans="1:15" ht="15" customHeight="1" x14ac:dyDescent="0.25">
      <c r="A90" s="75">
        <v>4843</v>
      </c>
      <c r="B90" s="303" t="s">
        <v>458</v>
      </c>
      <c r="C90" s="138">
        <v>129</v>
      </c>
      <c r="D90" s="139">
        <v>11.924349596750387</v>
      </c>
      <c r="E90" s="140">
        <v>0.5</v>
      </c>
      <c r="F90" s="140">
        <f t="shared" si="5"/>
        <v>0.5</v>
      </c>
      <c r="G90" s="141">
        <v>1.7241379310344827E-2</v>
      </c>
      <c r="H90" s="91">
        <v>30000</v>
      </c>
      <c r="I90" s="271">
        <v>30000</v>
      </c>
      <c r="J90" s="281">
        <f t="shared" si="6"/>
        <v>30000</v>
      </c>
      <c r="K90" s="282">
        <v>15181</v>
      </c>
      <c r="L90" s="266">
        <f t="shared" si="7"/>
        <v>14819</v>
      </c>
      <c r="M90" s="155">
        <v>16000</v>
      </c>
      <c r="N90" s="156">
        <f t="shared" si="8"/>
        <v>14819</v>
      </c>
      <c r="O90" s="297">
        <f t="shared" si="9"/>
        <v>0</v>
      </c>
    </row>
    <row r="91" spans="1:15" ht="15" customHeight="1" x14ac:dyDescent="0.25">
      <c r="A91" s="75">
        <v>2009</v>
      </c>
      <c r="B91" s="302" t="s">
        <v>459</v>
      </c>
      <c r="C91" s="133">
        <v>1470</v>
      </c>
      <c r="D91" s="134">
        <v>8.1996020629368793</v>
      </c>
      <c r="E91" s="135">
        <v>0.6</v>
      </c>
      <c r="F91" s="135">
        <f t="shared" si="5"/>
        <v>0.4</v>
      </c>
      <c r="G91" s="136">
        <v>0.18781362007168459</v>
      </c>
      <c r="H91" s="90">
        <v>56880</v>
      </c>
      <c r="I91" s="274">
        <f>40*C91</f>
        <v>58800</v>
      </c>
      <c r="J91" s="279">
        <f t="shared" si="6"/>
        <v>58800</v>
      </c>
      <c r="K91" s="280">
        <v>56880</v>
      </c>
      <c r="L91" s="149">
        <f t="shared" si="7"/>
        <v>1920</v>
      </c>
      <c r="M91" s="150">
        <v>72000</v>
      </c>
      <c r="N91" s="151">
        <f t="shared" si="8"/>
        <v>1920</v>
      </c>
      <c r="O91" s="296">
        <f t="shared" si="9"/>
        <v>0</v>
      </c>
    </row>
    <row r="92" spans="1:15" ht="15" customHeight="1" x14ac:dyDescent="0.25">
      <c r="A92" s="75">
        <v>2114</v>
      </c>
      <c r="B92" s="303" t="s">
        <v>460</v>
      </c>
      <c r="C92" s="138">
        <v>522</v>
      </c>
      <c r="D92" s="139">
        <v>3.7503232094280308</v>
      </c>
      <c r="E92" s="140">
        <v>0.6</v>
      </c>
      <c r="F92" s="140">
        <f t="shared" si="5"/>
        <v>0.4</v>
      </c>
      <c r="G92" s="141">
        <v>0.28650646950092423</v>
      </c>
      <c r="H92" s="91">
        <v>30000</v>
      </c>
      <c r="I92" s="271">
        <v>30000</v>
      </c>
      <c r="J92" s="281">
        <f t="shared" si="6"/>
        <v>30000</v>
      </c>
      <c r="K92" s="282">
        <v>29949</v>
      </c>
      <c r="L92" s="266">
        <f t="shared" si="7"/>
        <v>51</v>
      </c>
      <c r="M92" s="155">
        <v>22800</v>
      </c>
      <c r="N92" s="156">
        <f t="shared" si="8"/>
        <v>51</v>
      </c>
      <c r="O92" s="297">
        <f t="shared" si="9"/>
        <v>0</v>
      </c>
    </row>
    <row r="93" spans="1:15" ht="15" customHeight="1" x14ac:dyDescent="0.25">
      <c r="A93" s="75">
        <v>2128</v>
      </c>
      <c r="B93" s="302" t="s">
        <v>461</v>
      </c>
      <c r="C93" s="133">
        <v>617</v>
      </c>
      <c r="D93" s="134">
        <v>5.5592096622091312</v>
      </c>
      <c r="E93" s="135">
        <v>0.8</v>
      </c>
      <c r="F93" s="135">
        <f t="shared" si="5"/>
        <v>0.19999999999999996</v>
      </c>
      <c r="G93" s="136">
        <v>0.50094517958412099</v>
      </c>
      <c r="H93" s="90">
        <v>30000</v>
      </c>
      <c r="I93" s="270">
        <v>30000</v>
      </c>
      <c r="J93" s="279">
        <f t="shared" si="6"/>
        <v>30000</v>
      </c>
      <c r="K93" s="280">
        <v>0</v>
      </c>
      <c r="L93" s="149">
        <f t="shared" si="7"/>
        <v>30000</v>
      </c>
      <c r="M93" s="150">
        <v>21600</v>
      </c>
      <c r="N93" s="151">
        <f t="shared" si="8"/>
        <v>21600</v>
      </c>
      <c r="O93" s="296">
        <f t="shared" si="9"/>
        <v>8400</v>
      </c>
    </row>
    <row r="94" spans="1:15" s="257" customFormat="1" ht="15" customHeight="1" x14ac:dyDescent="0.25">
      <c r="A94" s="249">
        <v>2135</v>
      </c>
      <c r="B94" s="305" t="s">
        <v>462</v>
      </c>
      <c r="C94" s="250">
        <v>400</v>
      </c>
      <c r="D94" s="251">
        <v>1.1977303143491149</v>
      </c>
      <c r="E94" s="252">
        <v>0.8</v>
      </c>
      <c r="F94" s="252">
        <f t="shared" si="5"/>
        <v>0.19999999999999996</v>
      </c>
      <c r="G94" s="253">
        <v>0.52737752161383289</v>
      </c>
      <c r="H94" s="254">
        <v>30000</v>
      </c>
      <c r="I94" s="273">
        <v>30000</v>
      </c>
      <c r="J94" s="281">
        <f t="shared" si="6"/>
        <v>30000</v>
      </c>
      <c r="K94" s="284">
        <v>29999.999999999996</v>
      </c>
      <c r="L94" s="267">
        <f t="shared" si="7"/>
        <v>0</v>
      </c>
      <c r="M94" s="255">
        <v>8800</v>
      </c>
      <c r="N94" s="256">
        <f t="shared" si="8"/>
        <v>0</v>
      </c>
      <c r="O94" s="299">
        <f t="shared" si="9"/>
        <v>0</v>
      </c>
    </row>
    <row r="95" spans="1:15" s="257" customFormat="1" ht="15" customHeight="1" x14ac:dyDescent="0.25">
      <c r="A95" s="249">
        <v>2142</v>
      </c>
      <c r="B95" s="304" t="s">
        <v>463</v>
      </c>
      <c r="C95" s="258">
        <v>167</v>
      </c>
      <c r="D95" s="259">
        <v>1.743138624345393</v>
      </c>
      <c r="E95" s="260">
        <v>0.7</v>
      </c>
      <c r="F95" s="260">
        <f t="shared" si="5"/>
        <v>0.30000000000000004</v>
      </c>
      <c r="G95" s="261">
        <v>0.51655629139072845</v>
      </c>
      <c r="H95" s="262">
        <v>30000</v>
      </c>
      <c r="I95" s="272">
        <v>30000</v>
      </c>
      <c r="J95" s="279">
        <f t="shared" si="6"/>
        <v>30000</v>
      </c>
      <c r="K95" s="283">
        <v>30000</v>
      </c>
      <c r="L95" s="265">
        <f t="shared" si="7"/>
        <v>0</v>
      </c>
      <c r="M95" s="263">
        <v>630</v>
      </c>
      <c r="N95" s="264">
        <f t="shared" si="8"/>
        <v>0</v>
      </c>
      <c r="O95" s="298">
        <f t="shared" si="9"/>
        <v>0</v>
      </c>
    </row>
    <row r="96" spans="1:15" ht="15" customHeight="1" x14ac:dyDescent="0.25">
      <c r="A96" s="75">
        <v>2198</v>
      </c>
      <c r="B96" s="303" t="s">
        <v>464</v>
      </c>
      <c r="C96" s="138">
        <v>726</v>
      </c>
      <c r="D96" s="139">
        <v>6.2904524396653327</v>
      </c>
      <c r="E96" s="140">
        <v>0.6</v>
      </c>
      <c r="F96" s="140">
        <f t="shared" si="5"/>
        <v>0.4</v>
      </c>
      <c r="G96" s="141">
        <v>0.31563845050215206</v>
      </c>
      <c r="H96" s="91">
        <v>30000</v>
      </c>
      <c r="I96" s="271">
        <v>30000</v>
      </c>
      <c r="J96" s="281">
        <f t="shared" si="6"/>
        <v>30000</v>
      </c>
      <c r="K96" s="282">
        <v>29040</v>
      </c>
      <c r="L96" s="266">
        <f t="shared" si="7"/>
        <v>960</v>
      </c>
      <c r="M96" s="155">
        <v>2160</v>
      </c>
      <c r="N96" s="156">
        <f t="shared" si="8"/>
        <v>960</v>
      </c>
      <c r="O96" s="297">
        <f t="shared" si="9"/>
        <v>0</v>
      </c>
    </row>
    <row r="97" spans="1:15" ht="15" customHeight="1" x14ac:dyDescent="0.25">
      <c r="A97" s="75">
        <v>2212</v>
      </c>
      <c r="B97" s="302" t="s">
        <v>465</v>
      </c>
      <c r="C97" s="133">
        <v>114</v>
      </c>
      <c r="D97" s="134">
        <v>0.71675572321947345</v>
      </c>
      <c r="E97" s="135">
        <v>0.6</v>
      </c>
      <c r="F97" s="135">
        <f t="shared" si="5"/>
        <v>0.4</v>
      </c>
      <c r="G97" s="136">
        <v>0.4107142857142857</v>
      </c>
      <c r="H97" s="90">
        <v>30000</v>
      </c>
      <c r="I97" s="270">
        <v>30000</v>
      </c>
      <c r="J97" s="279">
        <f t="shared" si="6"/>
        <v>30000</v>
      </c>
      <c r="K97" s="280">
        <v>10797.6</v>
      </c>
      <c r="L97" s="149">
        <f t="shared" si="7"/>
        <v>19202.400000000001</v>
      </c>
      <c r="M97" s="150">
        <v>0</v>
      </c>
      <c r="N97" s="151">
        <f t="shared" si="8"/>
        <v>0</v>
      </c>
      <c r="O97" s="296">
        <f t="shared" si="9"/>
        <v>19202.400000000001</v>
      </c>
    </row>
    <row r="98" spans="1:15" s="257" customFormat="1" ht="15" customHeight="1" x14ac:dyDescent="0.25">
      <c r="A98" s="249">
        <v>2226</v>
      </c>
      <c r="B98" s="305" t="s">
        <v>466</v>
      </c>
      <c r="C98" s="250">
        <v>243</v>
      </c>
      <c r="D98" s="251">
        <v>3.1287299562968958</v>
      </c>
      <c r="E98" s="252">
        <v>0.8</v>
      </c>
      <c r="F98" s="252">
        <f t="shared" si="5"/>
        <v>0.19999999999999996</v>
      </c>
      <c r="G98" s="253">
        <v>0.625</v>
      </c>
      <c r="H98" s="254">
        <v>30000</v>
      </c>
      <c r="I98" s="273">
        <v>30000</v>
      </c>
      <c r="J98" s="281">
        <f t="shared" si="6"/>
        <v>30000</v>
      </c>
      <c r="K98" s="284">
        <v>30000</v>
      </c>
      <c r="L98" s="267">
        <f t="shared" si="7"/>
        <v>0</v>
      </c>
      <c r="M98" s="255">
        <v>640</v>
      </c>
      <c r="N98" s="256">
        <f t="shared" si="8"/>
        <v>0</v>
      </c>
      <c r="O98" s="299">
        <f t="shared" si="9"/>
        <v>0</v>
      </c>
    </row>
    <row r="99" spans="1:15" ht="15" customHeight="1" x14ac:dyDescent="0.25">
      <c r="A99" s="75">
        <v>2233</v>
      </c>
      <c r="B99" s="302" t="s">
        <v>467</v>
      </c>
      <c r="C99" s="133">
        <v>893</v>
      </c>
      <c r="D99" s="134">
        <v>3.3989782325825662</v>
      </c>
      <c r="E99" s="135">
        <v>0.7</v>
      </c>
      <c r="F99" s="135">
        <f t="shared" si="5"/>
        <v>0.30000000000000004</v>
      </c>
      <c r="G99" s="136">
        <v>0.30779944289693595</v>
      </c>
      <c r="H99" s="90">
        <v>35120</v>
      </c>
      <c r="I99" s="274">
        <f>40*C99</f>
        <v>35720</v>
      </c>
      <c r="J99" s="279">
        <f t="shared" si="6"/>
        <v>35720</v>
      </c>
      <c r="K99" s="280">
        <v>35120</v>
      </c>
      <c r="L99" s="149">
        <f t="shared" si="7"/>
        <v>600</v>
      </c>
      <c r="M99" s="150">
        <v>117600</v>
      </c>
      <c r="N99" s="151">
        <f t="shared" si="8"/>
        <v>600</v>
      </c>
      <c r="O99" s="296">
        <f t="shared" si="9"/>
        <v>0</v>
      </c>
    </row>
    <row r="100" spans="1:15" s="257" customFormat="1" ht="15" customHeight="1" x14ac:dyDescent="0.25">
      <c r="A100" s="249">
        <v>2310</v>
      </c>
      <c r="B100" s="305" t="s">
        <v>468</v>
      </c>
      <c r="C100" s="250">
        <v>254</v>
      </c>
      <c r="D100" s="251">
        <v>6.1700357146687388</v>
      </c>
      <c r="E100" s="252">
        <v>0.6</v>
      </c>
      <c r="F100" s="252">
        <f t="shared" si="5"/>
        <v>0.4</v>
      </c>
      <c r="G100" s="253">
        <v>0.24324324324324326</v>
      </c>
      <c r="H100" s="254">
        <v>30000</v>
      </c>
      <c r="I100" s="273">
        <v>30000</v>
      </c>
      <c r="J100" s="281">
        <f t="shared" si="6"/>
        <v>30000</v>
      </c>
      <c r="K100" s="284">
        <v>30000</v>
      </c>
      <c r="L100" s="267">
        <f t="shared" si="7"/>
        <v>0</v>
      </c>
      <c r="M100" s="255">
        <v>0</v>
      </c>
      <c r="N100" s="256">
        <f t="shared" si="8"/>
        <v>0</v>
      </c>
      <c r="O100" s="299">
        <f t="shared" si="9"/>
        <v>0</v>
      </c>
    </row>
    <row r="101" spans="1:15" s="257" customFormat="1" ht="15" customHeight="1" x14ac:dyDescent="0.25">
      <c r="A101" s="249"/>
      <c r="B101" s="304" t="s">
        <v>651</v>
      </c>
      <c r="C101" s="258">
        <v>427</v>
      </c>
      <c r="D101" s="259">
        <v>2.87</v>
      </c>
      <c r="E101" s="260">
        <v>0.7</v>
      </c>
      <c r="F101" s="260">
        <f t="shared" si="5"/>
        <v>0.30000000000000004</v>
      </c>
      <c r="G101" s="261">
        <v>0.64</v>
      </c>
      <c r="H101" s="262">
        <v>30000</v>
      </c>
      <c r="I101" s="272">
        <v>0</v>
      </c>
      <c r="J101" s="279">
        <f t="shared" si="6"/>
        <v>30000</v>
      </c>
      <c r="K101" s="283">
        <v>30000</v>
      </c>
      <c r="L101" s="265">
        <f t="shared" si="7"/>
        <v>0</v>
      </c>
      <c r="M101" s="263">
        <v>0</v>
      </c>
      <c r="N101" s="264">
        <f t="shared" si="8"/>
        <v>0</v>
      </c>
      <c r="O101" s="298">
        <f t="shared" si="9"/>
        <v>0</v>
      </c>
    </row>
    <row r="102" spans="1:15" ht="15" customHeight="1" x14ac:dyDescent="0.25">
      <c r="A102" s="75">
        <v>2415</v>
      </c>
      <c r="B102" s="303" t="s">
        <v>469</v>
      </c>
      <c r="C102" s="138">
        <v>269</v>
      </c>
      <c r="D102" s="139">
        <v>4.8127671139422219</v>
      </c>
      <c r="E102" s="140">
        <v>0.8</v>
      </c>
      <c r="F102" s="140">
        <f t="shared" si="5"/>
        <v>0.19999999999999996</v>
      </c>
      <c r="G102" s="141">
        <v>0.53</v>
      </c>
      <c r="H102" s="91">
        <v>30000</v>
      </c>
      <c r="I102" s="271">
        <v>30000</v>
      </c>
      <c r="J102" s="281">
        <f t="shared" si="6"/>
        <v>30000</v>
      </c>
      <c r="K102" s="282">
        <v>5799.9999999999991</v>
      </c>
      <c r="L102" s="266">
        <f t="shared" si="7"/>
        <v>24200</v>
      </c>
      <c r="M102" s="155">
        <v>0</v>
      </c>
      <c r="N102" s="156">
        <f t="shared" si="8"/>
        <v>0</v>
      </c>
      <c r="O102" s="297">
        <f t="shared" si="9"/>
        <v>24200</v>
      </c>
    </row>
    <row r="103" spans="1:15" s="257" customFormat="1" ht="15" customHeight="1" x14ac:dyDescent="0.25">
      <c r="A103" s="249">
        <v>2436</v>
      </c>
      <c r="B103" s="304" t="s">
        <v>470</v>
      </c>
      <c r="C103" s="258">
        <v>1503</v>
      </c>
      <c r="D103" s="259">
        <v>8.2887098853415697</v>
      </c>
      <c r="E103" s="260">
        <v>0.5</v>
      </c>
      <c r="F103" s="260">
        <f t="shared" si="5"/>
        <v>0.5</v>
      </c>
      <c r="G103" s="261">
        <v>0.20590405904059039</v>
      </c>
      <c r="H103" s="262">
        <v>60000</v>
      </c>
      <c r="I103" s="272">
        <v>60000</v>
      </c>
      <c r="J103" s="279">
        <f t="shared" si="6"/>
        <v>60000</v>
      </c>
      <c r="K103" s="283">
        <v>60000</v>
      </c>
      <c r="L103" s="265">
        <f t="shared" si="7"/>
        <v>0</v>
      </c>
      <c r="M103" s="263">
        <v>91500</v>
      </c>
      <c r="N103" s="264">
        <f t="shared" si="8"/>
        <v>0</v>
      </c>
      <c r="O103" s="298">
        <f t="shared" si="9"/>
        <v>0</v>
      </c>
    </row>
    <row r="104" spans="1:15" ht="15" customHeight="1" x14ac:dyDescent="0.25">
      <c r="A104" s="75">
        <v>2478</v>
      </c>
      <c r="B104" s="303" t="s">
        <v>471</v>
      </c>
      <c r="C104" s="138">
        <v>1812</v>
      </c>
      <c r="D104" s="139">
        <v>2.9584204115823147</v>
      </c>
      <c r="E104" s="140">
        <v>0.7</v>
      </c>
      <c r="F104" s="140">
        <f t="shared" si="5"/>
        <v>0.30000000000000004</v>
      </c>
      <c r="G104" s="141">
        <v>0.42738791423001948</v>
      </c>
      <c r="H104" s="91">
        <v>60000</v>
      </c>
      <c r="I104" s="271">
        <v>60000</v>
      </c>
      <c r="J104" s="281">
        <f t="shared" si="6"/>
        <v>60000</v>
      </c>
      <c r="K104" s="282">
        <v>59910</v>
      </c>
      <c r="L104" s="266">
        <f t="shared" si="7"/>
        <v>90</v>
      </c>
      <c r="M104" s="155">
        <v>4900</v>
      </c>
      <c r="N104" s="156">
        <f t="shared" si="8"/>
        <v>90</v>
      </c>
      <c r="O104" s="297">
        <f t="shared" si="9"/>
        <v>0</v>
      </c>
    </row>
    <row r="105" spans="1:15" s="257" customFormat="1" ht="15" customHeight="1" x14ac:dyDescent="0.25">
      <c r="A105" s="249">
        <v>2525</v>
      </c>
      <c r="B105" s="304" t="s">
        <v>472</v>
      </c>
      <c r="C105" s="258">
        <v>346</v>
      </c>
      <c r="D105" s="259">
        <v>4.2100602350961145</v>
      </c>
      <c r="E105" s="260">
        <v>0</v>
      </c>
      <c r="F105" s="260">
        <f t="shared" si="5"/>
        <v>1</v>
      </c>
      <c r="G105" s="261">
        <v>0.26512968299711814</v>
      </c>
      <c r="H105" s="262">
        <v>30000</v>
      </c>
      <c r="I105" s="272">
        <v>30000</v>
      </c>
      <c r="J105" s="279">
        <f t="shared" si="6"/>
        <v>30000</v>
      </c>
      <c r="K105" s="283">
        <v>30000</v>
      </c>
      <c r="L105" s="265">
        <f t="shared" si="7"/>
        <v>0</v>
      </c>
      <c r="M105" s="263">
        <v>0</v>
      </c>
      <c r="N105" s="264">
        <f t="shared" si="8"/>
        <v>0</v>
      </c>
      <c r="O105" s="298">
        <f t="shared" si="9"/>
        <v>0</v>
      </c>
    </row>
    <row r="106" spans="1:15" ht="15" customHeight="1" x14ac:dyDescent="0.25">
      <c r="A106" s="75">
        <v>2527</v>
      </c>
      <c r="B106" s="303" t="s">
        <v>473</v>
      </c>
      <c r="C106" s="138">
        <v>311</v>
      </c>
      <c r="D106" s="139">
        <v>4.2801856071247304</v>
      </c>
      <c r="E106" s="140">
        <v>0</v>
      </c>
      <c r="F106" s="140">
        <f t="shared" si="5"/>
        <v>1</v>
      </c>
      <c r="G106" s="141">
        <v>0.23151125401929259</v>
      </c>
      <c r="H106" s="91">
        <v>30000</v>
      </c>
      <c r="I106" s="271">
        <v>30000</v>
      </c>
      <c r="J106" s="281">
        <f t="shared" si="6"/>
        <v>30000</v>
      </c>
      <c r="K106" s="282">
        <v>14309.6</v>
      </c>
      <c r="L106" s="266">
        <f t="shared" si="7"/>
        <v>15690.4</v>
      </c>
      <c r="M106" s="155">
        <v>0</v>
      </c>
      <c r="N106" s="156">
        <f t="shared" si="8"/>
        <v>0</v>
      </c>
      <c r="O106" s="297">
        <f t="shared" si="9"/>
        <v>15690.4</v>
      </c>
    </row>
    <row r="107" spans="1:15" ht="15" customHeight="1" x14ac:dyDescent="0.25">
      <c r="A107" s="75">
        <v>2534</v>
      </c>
      <c r="B107" s="302" t="s">
        <v>474</v>
      </c>
      <c r="C107" s="133">
        <v>453</v>
      </c>
      <c r="D107" s="134">
        <v>8.5198258001434848</v>
      </c>
      <c r="E107" s="135">
        <v>0.6</v>
      </c>
      <c r="F107" s="135">
        <f t="shared" si="5"/>
        <v>0.4</v>
      </c>
      <c r="G107" s="136">
        <v>0.27713625866050806</v>
      </c>
      <c r="H107" s="90">
        <v>30000</v>
      </c>
      <c r="I107" s="270">
        <v>30000</v>
      </c>
      <c r="J107" s="279">
        <f t="shared" si="6"/>
        <v>30000</v>
      </c>
      <c r="K107" s="280">
        <v>4720</v>
      </c>
      <c r="L107" s="149">
        <f t="shared" si="7"/>
        <v>25280</v>
      </c>
      <c r="M107" s="150">
        <v>52200</v>
      </c>
      <c r="N107" s="151">
        <f t="shared" si="8"/>
        <v>25280</v>
      </c>
      <c r="O107" s="296">
        <f t="shared" si="9"/>
        <v>0</v>
      </c>
    </row>
    <row r="108" spans="1:15" ht="15" customHeight="1" x14ac:dyDescent="0.25">
      <c r="A108" s="75">
        <v>2541</v>
      </c>
      <c r="B108" s="303" t="s">
        <v>475</v>
      </c>
      <c r="C108" s="138">
        <v>541</v>
      </c>
      <c r="D108" s="139">
        <v>3.8770802341415909</v>
      </c>
      <c r="E108" s="140">
        <v>0.7</v>
      </c>
      <c r="F108" s="140">
        <f t="shared" si="5"/>
        <v>0.30000000000000004</v>
      </c>
      <c r="G108" s="141">
        <v>0.45880149812734083</v>
      </c>
      <c r="H108" s="91">
        <v>30000</v>
      </c>
      <c r="I108" s="271">
        <v>30000</v>
      </c>
      <c r="J108" s="281">
        <f t="shared" si="6"/>
        <v>30000</v>
      </c>
      <c r="K108" s="282">
        <v>29884.800000000003</v>
      </c>
      <c r="L108" s="266">
        <f t="shared" si="7"/>
        <v>115.19999999999709</v>
      </c>
      <c r="M108" s="155">
        <v>770</v>
      </c>
      <c r="N108" s="156">
        <f t="shared" si="8"/>
        <v>115.19999999999709</v>
      </c>
      <c r="O108" s="297">
        <f t="shared" si="9"/>
        <v>0</v>
      </c>
    </row>
    <row r="109" spans="1:15" ht="15" customHeight="1" x14ac:dyDescent="0.25">
      <c r="A109" s="75">
        <v>2576</v>
      </c>
      <c r="B109" s="302" t="s">
        <v>476</v>
      </c>
      <c r="C109" s="133">
        <v>826</v>
      </c>
      <c r="D109" s="134">
        <v>15.741399286294865</v>
      </c>
      <c r="E109" s="135">
        <v>0.7</v>
      </c>
      <c r="F109" s="135">
        <f t="shared" si="5"/>
        <v>0.30000000000000004</v>
      </c>
      <c r="G109" s="136">
        <v>0.33</v>
      </c>
      <c r="H109" s="93">
        <v>33240</v>
      </c>
      <c r="I109" s="270">
        <f>40*C109</f>
        <v>33040</v>
      </c>
      <c r="J109" s="279">
        <f t="shared" si="6"/>
        <v>33240</v>
      </c>
      <c r="K109" s="280">
        <v>31516.800000000003</v>
      </c>
      <c r="L109" s="149">
        <f t="shared" si="7"/>
        <v>1723.1999999999971</v>
      </c>
      <c r="M109" s="150">
        <v>19600</v>
      </c>
      <c r="N109" s="151">
        <f t="shared" si="8"/>
        <v>1723.1999999999971</v>
      </c>
      <c r="O109" s="296">
        <f t="shared" si="9"/>
        <v>0</v>
      </c>
    </row>
    <row r="110" spans="1:15" ht="15" customHeight="1" x14ac:dyDescent="0.25">
      <c r="A110" s="75">
        <v>2618</v>
      </c>
      <c r="B110" s="303" t="s">
        <v>477</v>
      </c>
      <c r="C110" s="138">
        <v>554</v>
      </c>
      <c r="D110" s="139">
        <v>1.1525578558173482</v>
      </c>
      <c r="E110" s="140">
        <v>0.7</v>
      </c>
      <c r="F110" s="140">
        <f t="shared" si="5"/>
        <v>0.30000000000000004</v>
      </c>
      <c r="G110" s="141">
        <v>0.42526690391459077</v>
      </c>
      <c r="H110" s="91">
        <v>30000</v>
      </c>
      <c r="I110" s="271">
        <v>30000</v>
      </c>
      <c r="J110" s="281">
        <f t="shared" si="6"/>
        <v>30000</v>
      </c>
      <c r="K110" s="282">
        <v>29609.800000000003</v>
      </c>
      <c r="L110" s="266">
        <f t="shared" si="7"/>
        <v>390.19999999999709</v>
      </c>
      <c r="M110" s="155">
        <v>10500</v>
      </c>
      <c r="N110" s="156">
        <f t="shared" si="8"/>
        <v>390.19999999999709</v>
      </c>
      <c r="O110" s="297">
        <f t="shared" si="9"/>
        <v>0</v>
      </c>
    </row>
    <row r="111" spans="1:15" s="257" customFormat="1" ht="15" customHeight="1" x14ac:dyDescent="0.25">
      <c r="A111" s="249">
        <v>2625</v>
      </c>
      <c r="B111" s="304" t="s">
        <v>478</v>
      </c>
      <c r="C111" s="258">
        <v>440</v>
      </c>
      <c r="D111" s="259">
        <v>8.5599279524871399</v>
      </c>
      <c r="E111" s="260">
        <v>0.6</v>
      </c>
      <c r="F111" s="260">
        <f t="shared" si="5"/>
        <v>0.4</v>
      </c>
      <c r="G111" s="261">
        <v>3.0660377358490566E-2</v>
      </c>
      <c r="H111" s="262">
        <v>30000</v>
      </c>
      <c r="I111" s="272">
        <v>30000</v>
      </c>
      <c r="J111" s="279">
        <f t="shared" si="6"/>
        <v>30000</v>
      </c>
      <c r="K111" s="283">
        <v>30000</v>
      </c>
      <c r="L111" s="265">
        <f t="shared" si="7"/>
        <v>0</v>
      </c>
      <c r="M111" s="263">
        <v>660</v>
      </c>
      <c r="N111" s="264">
        <f t="shared" si="8"/>
        <v>0</v>
      </c>
      <c r="O111" s="298">
        <f t="shared" si="9"/>
        <v>0</v>
      </c>
    </row>
    <row r="112" spans="1:15" ht="15" customHeight="1" x14ac:dyDescent="0.25">
      <c r="A112" s="75">
        <v>2632</v>
      </c>
      <c r="B112" s="303" t="s">
        <v>479</v>
      </c>
      <c r="C112" s="138">
        <v>405</v>
      </c>
      <c r="D112" s="139">
        <v>4.2986327734636216</v>
      </c>
      <c r="E112" s="140">
        <v>0.8</v>
      </c>
      <c r="F112" s="140">
        <f t="shared" si="5"/>
        <v>0.19999999999999996</v>
      </c>
      <c r="G112" s="141">
        <v>0.58530183727034124</v>
      </c>
      <c r="H112" s="91">
        <v>30000</v>
      </c>
      <c r="I112" s="271">
        <v>30000</v>
      </c>
      <c r="J112" s="281">
        <f t="shared" si="6"/>
        <v>30000</v>
      </c>
      <c r="K112" s="282">
        <v>0</v>
      </c>
      <c r="L112" s="266">
        <f t="shared" si="7"/>
        <v>30000</v>
      </c>
      <c r="M112" s="155">
        <v>34400</v>
      </c>
      <c r="N112" s="156">
        <f t="shared" si="8"/>
        <v>30000</v>
      </c>
      <c r="O112" s="297">
        <f t="shared" si="9"/>
        <v>0</v>
      </c>
    </row>
    <row r="113" spans="1:15" s="257" customFormat="1" ht="15" customHeight="1" x14ac:dyDescent="0.25">
      <c r="A113" s="249">
        <v>2639</v>
      </c>
      <c r="B113" s="304" t="s">
        <v>480</v>
      </c>
      <c r="C113" s="258">
        <v>696</v>
      </c>
      <c r="D113" s="259">
        <v>5.2129361743463978</v>
      </c>
      <c r="E113" s="260">
        <v>0.7</v>
      </c>
      <c r="F113" s="260">
        <f t="shared" si="5"/>
        <v>0.30000000000000004</v>
      </c>
      <c r="G113" s="261">
        <v>0.29210134128166915</v>
      </c>
      <c r="H113" s="262">
        <v>30000</v>
      </c>
      <c r="I113" s="272">
        <v>30000</v>
      </c>
      <c r="J113" s="279">
        <f t="shared" si="6"/>
        <v>30000</v>
      </c>
      <c r="K113" s="283">
        <v>30000</v>
      </c>
      <c r="L113" s="265">
        <f t="shared" si="7"/>
        <v>0</v>
      </c>
      <c r="M113" s="263">
        <v>1680</v>
      </c>
      <c r="N113" s="264">
        <f t="shared" si="8"/>
        <v>0</v>
      </c>
      <c r="O113" s="298">
        <f t="shared" si="9"/>
        <v>0</v>
      </c>
    </row>
    <row r="114" spans="1:15" ht="15" customHeight="1" x14ac:dyDescent="0.25">
      <c r="A114" s="75">
        <v>2646</v>
      </c>
      <c r="B114" s="303" t="s">
        <v>481</v>
      </c>
      <c r="C114" s="138">
        <v>741</v>
      </c>
      <c r="D114" s="139">
        <v>4.4845493612063549</v>
      </c>
      <c r="E114" s="140">
        <v>0.7</v>
      </c>
      <c r="F114" s="140">
        <f t="shared" si="5"/>
        <v>0.30000000000000004</v>
      </c>
      <c r="G114" s="141">
        <v>0.38337801608579086</v>
      </c>
      <c r="H114" s="91">
        <v>30000</v>
      </c>
      <c r="I114" s="271">
        <v>30000</v>
      </c>
      <c r="J114" s="281">
        <f t="shared" si="6"/>
        <v>30000</v>
      </c>
      <c r="K114" s="282">
        <v>29995.300000000003</v>
      </c>
      <c r="L114" s="266">
        <f t="shared" si="7"/>
        <v>4.6999999999970896</v>
      </c>
      <c r="M114" s="155">
        <v>4200</v>
      </c>
      <c r="N114" s="156">
        <f t="shared" si="8"/>
        <v>4.6999999999970896</v>
      </c>
      <c r="O114" s="297">
        <f t="shared" si="9"/>
        <v>0</v>
      </c>
    </row>
    <row r="115" spans="1:15" ht="15" customHeight="1" x14ac:dyDescent="0.25">
      <c r="A115" s="75">
        <v>2660</v>
      </c>
      <c r="B115" s="302" t="s">
        <v>482</v>
      </c>
      <c r="C115" s="133">
        <v>321</v>
      </c>
      <c r="D115" s="134">
        <v>3.6803568607926764</v>
      </c>
      <c r="E115" s="135">
        <v>0.7</v>
      </c>
      <c r="F115" s="135">
        <f t="shared" si="5"/>
        <v>0.30000000000000004</v>
      </c>
      <c r="G115" s="136">
        <v>0.40256959314775159</v>
      </c>
      <c r="H115" s="90">
        <v>30000</v>
      </c>
      <c r="I115" s="270">
        <v>30000</v>
      </c>
      <c r="J115" s="279">
        <f t="shared" si="6"/>
        <v>30000</v>
      </c>
      <c r="K115" s="280">
        <v>29550</v>
      </c>
      <c r="L115" s="149">
        <f t="shared" si="7"/>
        <v>450</v>
      </c>
      <c r="M115" s="150">
        <v>39200</v>
      </c>
      <c r="N115" s="151">
        <f t="shared" si="8"/>
        <v>450</v>
      </c>
      <c r="O115" s="296">
        <f t="shared" si="9"/>
        <v>0</v>
      </c>
    </row>
    <row r="116" spans="1:15" ht="15" customHeight="1" x14ac:dyDescent="0.25">
      <c r="A116" s="75">
        <v>2737</v>
      </c>
      <c r="B116" s="303" t="s">
        <v>483</v>
      </c>
      <c r="C116" s="138">
        <v>247</v>
      </c>
      <c r="D116" s="139">
        <v>4.3294293122262282</v>
      </c>
      <c r="E116" s="140">
        <v>0.7</v>
      </c>
      <c r="F116" s="140">
        <f t="shared" si="5"/>
        <v>0.30000000000000004</v>
      </c>
      <c r="G116" s="141">
        <v>0.51257861635220126</v>
      </c>
      <c r="H116" s="91">
        <v>30000</v>
      </c>
      <c r="I116" s="271">
        <v>30000</v>
      </c>
      <c r="J116" s="281">
        <f t="shared" si="6"/>
        <v>30000</v>
      </c>
      <c r="K116" s="282">
        <v>29996.300000000003</v>
      </c>
      <c r="L116" s="266">
        <f t="shared" si="7"/>
        <v>3.6999999999970896</v>
      </c>
      <c r="M116" s="155">
        <v>1470</v>
      </c>
      <c r="N116" s="156">
        <f t="shared" si="8"/>
        <v>3.6999999999970896</v>
      </c>
      <c r="O116" s="297">
        <f t="shared" si="9"/>
        <v>0</v>
      </c>
    </row>
    <row r="117" spans="1:15" ht="15" customHeight="1" x14ac:dyDescent="0.25">
      <c r="A117" s="75">
        <v>2800</v>
      </c>
      <c r="B117" s="302" t="s">
        <v>484</v>
      </c>
      <c r="C117" s="133">
        <v>1872</v>
      </c>
      <c r="D117" s="134">
        <v>13.260607946936986</v>
      </c>
      <c r="E117" s="135">
        <v>0.4</v>
      </c>
      <c r="F117" s="135">
        <f t="shared" si="5"/>
        <v>0.6</v>
      </c>
      <c r="G117" s="136">
        <v>0.17653508771929824</v>
      </c>
      <c r="H117" s="90">
        <v>60000</v>
      </c>
      <c r="I117" s="270">
        <v>60000</v>
      </c>
      <c r="J117" s="279">
        <f t="shared" si="6"/>
        <v>60000</v>
      </c>
      <c r="K117" s="280">
        <v>56321</v>
      </c>
      <c r="L117" s="149">
        <f t="shared" si="7"/>
        <v>3679</v>
      </c>
      <c r="M117" s="150">
        <v>76400</v>
      </c>
      <c r="N117" s="151">
        <f t="shared" si="8"/>
        <v>3679</v>
      </c>
      <c r="O117" s="296">
        <f t="shared" si="9"/>
        <v>0</v>
      </c>
    </row>
    <row r="118" spans="1:15" ht="15" customHeight="1" x14ac:dyDescent="0.25">
      <c r="A118" s="75">
        <v>2814</v>
      </c>
      <c r="B118" s="303" t="s">
        <v>485</v>
      </c>
      <c r="C118" s="138">
        <v>997</v>
      </c>
      <c r="D118" s="139">
        <v>7.7158226873702276</v>
      </c>
      <c r="E118" s="140">
        <v>0.7</v>
      </c>
      <c r="F118" s="140">
        <f t="shared" si="5"/>
        <v>0.30000000000000004</v>
      </c>
      <c r="G118" s="141">
        <v>0.32121212121212123</v>
      </c>
      <c r="H118" s="91">
        <v>39560</v>
      </c>
      <c r="I118" s="275">
        <f>40*C118</f>
        <v>39880</v>
      </c>
      <c r="J118" s="281">
        <f t="shared" si="6"/>
        <v>39880</v>
      </c>
      <c r="K118" s="282">
        <v>38946.400000000001</v>
      </c>
      <c r="L118" s="266">
        <f t="shared" si="7"/>
        <v>933.59999999999854</v>
      </c>
      <c r="M118" s="155">
        <v>32900</v>
      </c>
      <c r="N118" s="156">
        <f t="shared" si="8"/>
        <v>933.59999999999854</v>
      </c>
      <c r="O118" s="297">
        <f t="shared" si="9"/>
        <v>0</v>
      </c>
    </row>
    <row r="119" spans="1:15" ht="15" customHeight="1" x14ac:dyDescent="0.25">
      <c r="A119" s="75">
        <v>5960</v>
      </c>
      <c r="B119" s="302" t="s">
        <v>486</v>
      </c>
      <c r="C119" s="133">
        <v>479</v>
      </c>
      <c r="D119" s="134">
        <v>3.2295909976581672</v>
      </c>
      <c r="E119" s="135">
        <v>0.8</v>
      </c>
      <c r="F119" s="135">
        <f t="shared" si="5"/>
        <v>0.19999999999999996</v>
      </c>
      <c r="G119" s="136">
        <v>0.50277264325323479</v>
      </c>
      <c r="H119" s="90">
        <v>30000</v>
      </c>
      <c r="I119" s="270">
        <v>30000</v>
      </c>
      <c r="J119" s="279">
        <f t="shared" si="6"/>
        <v>30000</v>
      </c>
      <c r="K119" s="280">
        <v>11220.999999999998</v>
      </c>
      <c r="L119" s="149">
        <f t="shared" si="7"/>
        <v>18779</v>
      </c>
      <c r="M119" s="150">
        <v>8000</v>
      </c>
      <c r="N119" s="151">
        <f t="shared" si="8"/>
        <v>8000</v>
      </c>
      <c r="O119" s="296">
        <f t="shared" si="9"/>
        <v>10779</v>
      </c>
    </row>
    <row r="120" spans="1:15" ht="15" customHeight="1" x14ac:dyDescent="0.25">
      <c r="A120" s="75">
        <v>2828</v>
      </c>
      <c r="B120" s="303" t="s">
        <v>487</v>
      </c>
      <c r="C120" s="138">
        <v>1313</v>
      </c>
      <c r="D120" s="139">
        <v>12.053612378444104</v>
      </c>
      <c r="E120" s="140">
        <v>0.5</v>
      </c>
      <c r="F120" s="140">
        <f t="shared" si="5"/>
        <v>0.5</v>
      </c>
      <c r="G120" s="141">
        <v>0.16932907348242812</v>
      </c>
      <c r="H120" s="91">
        <v>51760</v>
      </c>
      <c r="I120" s="275">
        <f>40*C120</f>
        <v>52520</v>
      </c>
      <c r="J120" s="281">
        <f t="shared" si="6"/>
        <v>52520</v>
      </c>
      <c r="K120" s="282">
        <v>51760</v>
      </c>
      <c r="L120" s="266">
        <f t="shared" si="7"/>
        <v>760</v>
      </c>
      <c r="M120" s="155">
        <v>0</v>
      </c>
      <c r="N120" s="156">
        <f t="shared" si="8"/>
        <v>0</v>
      </c>
      <c r="O120" s="297">
        <f t="shared" si="9"/>
        <v>760</v>
      </c>
    </row>
    <row r="121" spans="1:15" ht="15" customHeight="1" x14ac:dyDescent="0.25">
      <c r="A121" s="75">
        <v>1848</v>
      </c>
      <c r="B121" s="302" t="s">
        <v>488</v>
      </c>
      <c r="C121" s="133">
        <v>557</v>
      </c>
      <c r="D121" s="134">
        <v>4.3593615442499649</v>
      </c>
      <c r="E121" s="135">
        <v>0.85</v>
      </c>
      <c r="F121" s="135">
        <f t="shared" si="5"/>
        <v>0.15000000000000002</v>
      </c>
      <c r="G121" s="136">
        <v>0.95155038759689925</v>
      </c>
      <c r="H121" s="90">
        <v>30000</v>
      </c>
      <c r="I121" s="270">
        <v>30000</v>
      </c>
      <c r="J121" s="279">
        <f t="shared" si="6"/>
        <v>30000</v>
      </c>
      <c r="K121" s="280">
        <v>21237.100000000002</v>
      </c>
      <c r="L121" s="149">
        <f t="shared" si="7"/>
        <v>8762.8999999999978</v>
      </c>
      <c r="M121" s="150">
        <v>14450</v>
      </c>
      <c r="N121" s="151">
        <f t="shared" si="8"/>
        <v>8762.8999999999978</v>
      </c>
      <c r="O121" s="296">
        <f t="shared" si="9"/>
        <v>0</v>
      </c>
    </row>
    <row r="122" spans="1:15" s="257" customFormat="1" ht="15" customHeight="1" x14ac:dyDescent="0.25">
      <c r="A122" s="249">
        <v>2856</v>
      </c>
      <c r="B122" s="305" t="s">
        <v>489</v>
      </c>
      <c r="C122" s="250">
        <v>759</v>
      </c>
      <c r="D122" s="251">
        <v>6.9394285714285715</v>
      </c>
      <c r="E122" s="252">
        <v>0.8</v>
      </c>
      <c r="F122" s="252">
        <f t="shared" si="5"/>
        <v>0.19999999999999996</v>
      </c>
      <c r="G122" s="253">
        <v>0.51546391752577314</v>
      </c>
      <c r="H122" s="254">
        <v>31360</v>
      </c>
      <c r="I122" s="273">
        <f>40*C122</f>
        <v>30360</v>
      </c>
      <c r="J122" s="281">
        <f t="shared" si="6"/>
        <v>31360</v>
      </c>
      <c r="K122" s="284">
        <v>31359.999999999996</v>
      </c>
      <c r="L122" s="267">
        <f t="shared" si="7"/>
        <v>0</v>
      </c>
      <c r="M122" s="255">
        <v>12800</v>
      </c>
      <c r="N122" s="256">
        <f t="shared" si="8"/>
        <v>0</v>
      </c>
      <c r="O122" s="299">
        <f t="shared" si="9"/>
        <v>0</v>
      </c>
    </row>
    <row r="123" spans="1:15" ht="15" customHeight="1" x14ac:dyDescent="0.25">
      <c r="A123" s="75">
        <v>2863</v>
      </c>
      <c r="B123" s="302" t="s">
        <v>975</v>
      </c>
      <c r="C123" s="133">
        <v>242</v>
      </c>
      <c r="D123" s="134">
        <v>3.4348164618171935</v>
      </c>
      <c r="E123" s="135">
        <v>0.8</v>
      </c>
      <c r="F123" s="135">
        <f t="shared" si="5"/>
        <v>0.19999999999999996</v>
      </c>
      <c r="G123" s="136">
        <v>0.51769911504424782</v>
      </c>
      <c r="H123" s="90">
        <v>30000</v>
      </c>
      <c r="I123" s="270">
        <v>30000</v>
      </c>
      <c r="J123" s="279">
        <f t="shared" si="6"/>
        <v>30000</v>
      </c>
      <c r="K123" s="280">
        <v>17455.999999999996</v>
      </c>
      <c r="L123" s="149">
        <f t="shared" si="7"/>
        <v>12544.000000000004</v>
      </c>
      <c r="M123" s="150">
        <v>160</v>
      </c>
      <c r="N123" s="151">
        <f t="shared" si="8"/>
        <v>160</v>
      </c>
      <c r="O123" s="296">
        <f t="shared" si="9"/>
        <v>12384.000000000004</v>
      </c>
    </row>
    <row r="124" spans="1:15" ht="15" customHeight="1" x14ac:dyDescent="0.25">
      <c r="A124" s="75">
        <v>2884</v>
      </c>
      <c r="B124" s="303" t="s">
        <v>490</v>
      </c>
      <c r="C124" s="138">
        <v>1368</v>
      </c>
      <c r="D124" s="139">
        <v>14.266510394704618</v>
      </c>
      <c r="E124" s="140">
        <v>0.7</v>
      </c>
      <c r="F124" s="140">
        <f t="shared" si="5"/>
        <v>0.30000000000000004</v>
      </c>
      <c r="G124" s="141">
        <v>0.28194444444444444</v>
      </c>
      <c r="H124" s="94">
        <v>57400</v>
      </c>
      <c r="I124" s="271">
        <f>40*C124</f>
        <v>54720</v>
      </c>
      <c r="J124" s="281">
        <f t="shared" si="6"/>
        <v>57400</v>
      </c>
      <c r="K124" s="282">
        <v>0</v>
      </c>
      <c r="L124" s="266">
        <f t="shared" si="7"/>
        <v>57400</v>
      </c>
      <c r="M124" s="155">
        <v>154000</v>
      </c>
      <c r="N124" s="156">
        <f t="shared" si="8"/>
        <v>57400</v>
      </c>
      <c r="O124" s="297">
        <f t="shared" si="9"/>
        <v>0</v>
      </c>
    </row>
    <row r="125" spans="1:15" s="257" customFormat="1" ht="15" customHeight="1" x14ac:dyDescent="0.25">
      <c r="A125" s="249">
        <v>2891</v>
      </c>
      <c r="B125" s="304" t="s">
        <v>491</v>
      </c>
      <c r="C125" s="258">
        <v>308</v>
      </c>
      <c r="D125" s="259">
        <v>1.6988511067099348</v>
      </c>
      <c r="E125" s="260">
        <v>0.7</v>
      </c>
      <c r="F125" s="260">
        <f t="shared" si="5"/>
        <v>0.30000000000000004</v>
      </c>
      <c r="G125" s="261">
        <v>0.41795665634674922</v>
      </c>
      <c r="H125" s="262">
        <v>30000</v>
      </c>
      <c r="I125" s="272">
        <v>30000</v>
      </c>
      <c r="J125" s="279">
        <f t="shared" si="6"/>
        <v>30000</v>
      </c>
      <c r="K125" s="283">
        <v>29999.9</v>
      </c>
      <c r="L125" s="265">
        <f t="shared" si="7"/>
        <v>9.9999999998544808E-2</v>
      </c>
      <c r="M125" s="263">
        <v>700</v>
      </c>
      <c r="N125" s="264">
        <f t="shared" si="8"/>
        <v>9.9999999998544808E-2</v>
      </c>
      <c r="O125" s="298">
        <f t="shared" si="9"/>
        <v>0</v>
      </c>
    </row>
    <row r="126" spans="1:15" s="257" customFormat="1" ht="15" customHeight="1" x14ac:dyDescent="0.25">
      <c r="A126" s="249">
        <v>3647</v>
      </c>
      <c r="B126" s="305" t="s">
        <v>492</v>
      </c>
      <c r="C126" s="250">
        <v>708</v>
      </c>
      <c r="D126" s="251">
        <v>0.94201546594046615</v>
      </c>
      <c r="E126" s="252">
        <v>0.7</v>
      </c>
      <c r="F126" s="252">
        <f t="shared" si="5"/>
        <v>0.30000000000000004</v>
      </c>
      <c r="G126" s="253">
        <v>0.36819484240687678</v>
      </c>
      <c r="H126" s="254">
        <v>30000</v>
      </c>
      <c r="I126" s="273">
        <v>30000</v>
      </c>
      <c r="J126" s="281">
        <f t="shared" si="6"/>
        <v>30000</v>
      </c>
      <c r="K126" s="284">
        <v>30000.000000000004</v>
      </c>
      <c r="L126" s="267">
        <f t="shared" si="7"/>
        <v>0</v>
      </c>
      <c r="M126" s="255">
        <v>1330</v>
      </c>
      <c r="N126" s="256">
        <f t="shared" si="8"/>
        <v>0</v>
      </c>
      <c r="O126" s="299">
        <f t="shared" si="9"/>
        <v>0</v>
      </c>
    </row>
    <row r="127" spans="1:15" ht="15" customHeight="1" x14ac:dyDescent="0.25">
      <c r="A127" s="75">
        <v>2912</v>
      </c>
      <c r="B127" s="302" t="s">
        <v>493</v>
      </c>
      <c r="C127" s="133">
        <v>965</v>
      </c>
      <c r="D127" s="134">
        <v>6.6171583178496736</v>
      </c>
      <c r="E127" s="135">
        <v>0.7</v>
      </c>
      <c r="F127" s="135">
        <f t="shared" si="5"/>
        <v>0.30000000000000004</v>
      </c>
      <c r="G127" s="136">
        <v>0.34479166666666666</v>
      </c>
      <c r="H127" s="93">
        <v>38840</v>
      </c>
      <c r="I127" s="270">
        <f>40*C127</f>
        <v>38600</v>
      </c>
      <c r="J127" s="279">
        <f t="shared" si="6"/>
        <v>38840</v>
      </c>
      <c r="K127" s="280">
        <v>36200</v>
      </c>
      <c r="L127" s="149">
        <f t="shared" si="7"/>
        <v>2640</v>
      </c>
      <c r="M127" s="150">
        <v>77700</v>
      </c>
      <c r="N127" s="151">
        <f t="shared" si="8"/>
        <v>2640</v>
      </c>
      <c r="O127" s="296">
        <f t="shared" si="9"/>
        <v>0</v>
      </c>
    </row>
    <row r="128" spans="1:15" ht="15" customHeight="1" x14ac:dyDescent="0.25">
      <c r="A128" s="75">
        <v>2940</v>
      </c>
      <c r="B128" s="303" t="s">
        <v>494</v>
      </c>
      <c r="C128" s="138">
        <v>222</v>
      </c>
      <c r="D128" s="139">
        <v>0.91407300636787348</v>
      </c>
      <c r="E128" s="140">
        <v>0.85</v>
      </c>
      <c r="F128" s="140">
        <f t="shared" si="5"/>
        <v>0.15000000000000002</v>
      </c>
      <c r="G128" s="141">
        <v>0.44664031620553357</v>
      </c>
      <c r="H128" s="91">
        <v>30000</v>
      </c>
      <c r="I128" s="271">
        <v>30000</v>
      </c>
      <c r="J128" s="281">
        <f t="shared" si="6"/>
        <v>30000</v>
      </c>
      <c r="K128" s="282">
        <v>4881.7999999999993</v>
      </c>
      <c r="L128" s="266">
        <f t="shared" si="7"/>
        <v>25118.2</v>
      </c>
      <c r="M128" s="155">
        <v>17850</v>
      </c>
      <c r="N128" s="156">
        <f t="shared" si="8"/>
        <v>17850</v>
      </c>
      <c r="O128" s="297">
        <f t="shared" si="9"/>
        <v>7268.2000000000007</v>
      </c>
    </row>
    <row r="129" spans="1:15" ht="15" customHeight="1" x14ac:dyDescent="0.25">
      <c r="A129" s="75">
        <v>2961</v>
      </c>
      <c r="B129" s="302" t="s">
        <v>495</v>
      </c>
      <c r="C129" s="133">
        <v>416</v>
      </c>
      <c r="D129" s="134">
        <v>4.7889631878236303</v>
      </c>
      <c r="E129" s="135">
        <v>0.7</v>
      </c>
      <c r="F129" s="135">
        <f t="shared" si="5"/>
        <v>0.30000000000000004</v>
      </c>
      <c r="G129" s="136">
        <v>0.35459183673469385</v>
      </c>
      <c r="H129" s="90">
        <v>30000</v>
      </c>
      <c r="I129" s="270">
        <v>30000</v>
      </c>
      <c r="J129" s="279">
        <f t="shared" si="6"/>
        <v>30000</v>
      </c>
      <c r="K129" s="280">
        <v>21866.400000000001</v>
      </c>
      <c r="L129" s="149">
        <f t="shared" si="7"/>
        <v>8133.5999999999985</v>
      </c>
      <c r="M129" s="150">
        <v>44100</v>
      </c>
      <c r="N129" s="151">
        <f t="shared" si="8"/>
        <v>8133.5999999999985</v>
      </c>
      <c r="O129" s="296">
        <f t="shared" si="9"/>
        <v>0</v>
      </c>
    </row>
    <row r="130" spans="1:15" ht="15" customHeight="1" x14ac:dyDescent="0.25">
      <c r="A130" s="75">
        <v>3087</v>
      </c>
      <c r="B130" s="303" t="s">
        <v>496</v>
      </c>
      <c r="C130" s="138">
        <v>103</v>
      </c>
      <c r="D130" s="139">
        <v>7.04509545078351</v>
      </c>
      <c r="E130" s="140">
        <v>0.7</v>
      </c>
      <c r="F130" s="140">
        <f t="shared" si="5"/>
        <v>0.30000000000000004</v>
      </c>
      <c r="G130" s="141">
        <v>0.4</v>
      </c>
      <c r="H130" s="91">
        <v>30000</v>
      </c>
      <c r="I130" s="271">
        <v>30000</v>
      </c>
      <c r="J130" s="281">
        <f t="shared" si="6"/>
        <v>30000</v>
      </c>
      <c r="K130" s="282">
        <v>1005.0000000000001</v>
      </c>
      <c r="L130" s="266">
        <f t="shared" si="7"/>
        <v>28995</v>
      </c>
      <c r="M130" s="155">
        <v>7000</v>
      </c>
      <c r="N130" s="156">
        <f t="shared" si="8"/>
        <v>7000</v>
      </c>
      <c r="O130" s="297">
        <f t="shared" si="9"/>
        <v>21995</v>
      </c>
    </row>
    <row r="131" spans="1:15" ht="15" customHeight="1" x14ac:dyDescent="0.25">
      <c r="A131" s="75">
        <v>3094</v>
      </c>
      <c r="B131" s="302" t="s">
        <v>497</v>
      </c>
      <c r="C131" s="133">
        <v>88</v>
      </c>
      <c r="D131" s="134">
        <v>5.7520849428685601</v>
      </c>
      <c r="E131" s="135">
        <v>0.6</v>
      </c>
      <c r="F131" s="135">
        <f t="shared" si="5"/>
        <v>0.4</v>
      </c>
      <c r="G131" s="136">
        <v>0.21276595744680851</v>
      </c>
      <c r="H131" s="90">
        <v>30000</v>
      </c>
      <c r="I131" s="270">
        <v>30000</v>
      </c>
      <c r="J131" s="279">
        <f t="shared" si="6"/>
        <v>30000</v>
      </c>
      <c r="K131" s="280">
        <v>16238</v>
      </c>
      <c r="L131" s="149">
        <f t="shared" si="7"/>
        <v>13762</v>
      </c>
      <c r="M131" s="150">
        <v>4800</v>
      </c>
      <c r="N131" s="151">
        <f t="shared" si="8"/>
        <v>4800</v>
      </c>
      <c r="O131" s="296">
        <f t="shared" si="9"/>
        <v>8962</v>
      </c>
    </row>
    <row r="132" spans="1:15" ht="15" customHeight="1" x14ac:dyDescent="0.25">
      <c r="A132" s="75"/>
      <c r="B132" s="303" t="s">
        <v>650</v>
      </c>
      <c r="C132" s="138">
        <v>1538</v>
      </c>
      <c r="D132" s="139">
        <v>16.02</v>
      </c>
      <c r="E132" s="140">
        <v>0.5</v>
      </c>
      <c r="F132" s="140">
        <f t="shared" si="5"/>
        <v>0.5</v>
      </c>
      <c r="G132" s="141">
        <v>0.17</v>
      </c>
      <c r="H132" s="94">
        <v>60000</v>
      </c>
      <c r="I132" s="271">
        <v>0</v>
      </c>
      <c r="J132" s="281">
        <f t="shared" ref="J132:J195" si="10">MAX(H132,I132)</f>
        <v>60000</v>
      </c>
      <c r="K132" s="282">
        <v>0</v>
      </c>
      <c r="L132" s="266">
        <f t="shared" ref="L132:L195" si="11">J132-K132</f>
        <v>60000</v>
      </c>
      <c r="M132" s="155">
        <v>79800</v>
      </c>
      <c r="N132" s="156">
        <f t="shared" ref="N132:N195" si="12">MIN(L132,M132)</f>
        <v>60000</v>
      </c>
      <c r="O132" s="297">
        <f t="shared" ref="O132:O195" si="13">L132-N132</f>
        <v>0</v>
      </c>
    </row>
    <row r="133" spans="1:15" ht="15" customHeight="1" x14ac:dyDescent="0.25">
      <c r="A133" s="75">
        <v>3171</v>
      </c>
      <c r="B133" s="302" t="s">
        <v>498</v>
      </c>
      <c r="C133" s="133">
        <v>1086</v>
      </c>
      <c r="D133" s="134">
        <v>14.670520970057536</v>
      </c>
      <c r="E133" s="135">
        <v>0.6</v>
      </c>
      <c r="F133" s="135">
        <f t="shared" si="5"/>
        <v>0.4</v>
      </c>
      <c r="G133" s="136">
        <v>0.23696682464454977</v>
      </c>
      <c r="H133" s="90">
        <v>42720</v>
      </c>
      <c r="I133" s="274">
        <f>40*C133</f>
        <v>43440</v>
      </c>
      <c r="J133" s="279">
        <f t="shared" si="10"/>
        <v>43440</v>
      </c>
      <c r="K133" s="280">
        <v>42338.2</v>
      </c>
      <c r="L133" s="149">
        <f t="shared" si="11"/>
        <v>1101.8000000000029</v>
      </c>
      <c r="M133" s="150">
        <v>5400</v>
      </c>
      <c r="N133" s="151">
        <f t="shared" si="12"/>
        <v>1101.8000000000029</v>
      </c>
      <c r="O133" s="296">
        <f t="shared" si="13"/>
        <v>0</v>
      </c>
    </row>
    <row r="134" spans="1:15" ht="15" customHeight="1" x14ac:dyDescent="0.25">
      <c r="A134" s="75">
        <v>3206</v>
      </c>
      <c r="B134" s="303" t="s">
        <v>499</v>
      </c>
      <c r="C134" s="138">
        <v>552</v>
      </c>
      <c r="D134" s="139">
        <v>4.8973943798250898</v>
      </c>
      <c r="E134" s="140">
        <v>0.7</v>
      </c>
      <c r="F134" s="140">
        <f t="shared" ref="F134:F197" si="14">1-E134</f>
        <v>0.30000000000000004</v>
      </c>
      <c r="G134" s="141">
        <v>0.46588693957115007</v>
      </c>
      <c r="H134" s="91">
        <v>30000</v>
      </c>
      <c r="I134" s="271">
        <v>30000</v>
      </c>
      <c r="J134" s="281">
        <f t="shared" si="10"/>
        <v>30000</v>
      </c>
      <c r="K134" s="282">
        <v>29740.000000000004</v>
      </c>
      <c r="L134" s="266">
        <f t="shared" si="11"/>
        <v>259.99999999999636</v>
      </c>
      <c r="M134" s="155">
        <v>1890</v>
      </c>
      <c r="N134" s="156">
        <f t="shared" si="12"/>
        <v>259.99999999999636</v>
      </c>
      <c r="O134" s="297">
        <f t="shared" si="13"/>
        <v>0</v>
      </c>
    </row>
    <row r="135" spans="1:15" ht="15" customHeight="1" x14ac:dyDescent="0.25">
      <c r="A135" s="75">
        <v>3213</v>
      </c>
      <c r="B135" s="302" t="s">
        <v>500</v>
      </c>
      <c r="C135" s="133">
        <v>503</v>
      </c>
      <c r="D135" s="134">
        <v>4.5999506588990355</v>
      </c>
      <c r="E135" s="135">
        <v>0.7</v>
      </c>
      <c r="F135" s="135">
        <f t="shared" si="14"/>
        <v>0.30000000000000004</v>
      </c>
      <c r="G135" s="136">
        <v>0.38839285714285715</v>
      </c>
      <c r="H135" s="90">
        <v>30000</v>
      </c>
      <c r="I135" s="270">
        <v>30000</v>
      </c>
      <c r="J135" s="279">
        <f t="shared" si="10"/>
        <v>30000</v>
      </c>
      <c r="K135" s="280">
        <v>21316.5</v>
      </c>
      <c r="L135" s="149">
        <f t="shared" si="11"/>
        <v>8683.5</v>
      </c>
      <c r="M135" s="150">
        <v>210</v>
      </c>
      <c r="N135" s="151">
        <f t="shared" si="12"/>
        <v>210</v>
      </c>
      <c r="O135" s="296">
        <f t="shared" si="13"/>
        <v>8473.5</v>
      </c>
    </row>
    <row r="136" spans="1:15" ht="15" customHeight="1" x14ac:dyDescent="0.25">
      <c r="A136" s="75">
        <v>3220</v>
      </c>
      <c r="B136" s="303" t="s">
        <v>501</v>
      </c>
      <c r="C136" s="138">
        <v>1871</v>
      </c>
      <c r="D136" s="139">
        <v>10.906632186101962</v>
      </c>
      <c r="E136" s="140">
        <v>0.5</v>
      </c>
      <c r="F136" s="140">
        <f t="shared" si="14"/>
        <v>0.5</v>
      </c>
      <c r="G136" s="141">
        <v>0.14240672622175513</v>
      </c>
      <c r="H136" s="91">
        <v>60000</v>
      </c>
      <c r="I136" s="271">
        <v>60000</v>
      </c>
      <c r="J136" s="281">
        <f t="shared" si="10"/>
        <v>60000</v>
      </c>
      <c r="K136" s="282">
        <v>4699.5</v>
      </c>
      <c r="L136" s="266">
        <f t="shared" si="11"/>
        <v>55300.5</v>
      </c>
      <c r="M136" s="155">
        <v>0</v>
      </c>
      <c r="N136" s="156">
        <f t="shared" si="12"/>
        <v>0</v>
      </c>
      <c r="O136" s="297">
        <f t="shared" si="13"/>
        <v>55300.5</v>
      </c>
    </row>
    <row r="137" spans="1:15" s="257" customFormat="1" ht="15" customHeight="1" x14ac:dyDescent="0.25">
      <c r="A137" s="249">
        <v>3276</v>
      </c>
      <c r="B137" s="304" t="s">
        <v>502</v>
      </c>
      <c r="C137" s="258">
        <v>739</v>
      </c>
      <c r="D137" s="259">
        <v>6.7244170277577</v>
      </c>
      <c r="E137" s="260">
        <v>0.7</v>
      </c>
      <c r="F137" s="260">
        <f t="shared" si="14"/>
        <v>0.30000000000000004</v>
      </c>
      <c r="G137" s="261">
        <v>0.33084947839046197</v>
      </c>
      <c r="H137" s="262">
        <v>31000</v>
      </c>
      <c r="I137" s="272">
        <v>30000</v>
      </c>
      <c r="J137" s="279">
        <f t="shared" si="10"/>
        <v>31000</v>
      </c>
      <c r="K137" s="283">
        <v>31000.400000000001</v>
      </c>
      <c r="L137" s="265">
        <v>0</v>
      </c>
      <c r="M137" s="263">
        <v>0</v>
      </c>
      <c r="N137" s="264">
        <f t="shared" si="12"/>
        <v>0</v>
      </c>
      <c r="O137" s="298">
        <f t="shared" si="13"/>
        <v>0</v>
      </c>
    </row>
    <row r="138" spans="1:15" ht="15" customHeight="1" x14ac:dyDescent="0.25">
      <c r="A138" s="75">
        <v>3297</v>
      </c>
      <c r="B138" s="303" t="s">
        <v>503</v>
      </c>
      <c r="C138" s="138">
        <v>1248</v>
      </c>
      <c r="D138" s="139">
        <v>2.7966763330377908</v>
      </c>
      <c r="E138" s="140">
        <v>0.6</v>
      </c>
      <c r="F138" s="140">
        <f t="shared" si="14"/>
        <v>0.4</v>
      </c>
      <c r="G138" s="141">
        <v>0.25909090909090909</v>
      </c>
      <c r="H138" s="94">
        <v>51120</v>
      </c>
      <c r="I138" s="271">
        <f>40*C138</f>
        <v>49920</v>
      </c>
      <c r="J138" s="281">
        <f t="shared" si="10"/>
        <v>51120</v>
      </c>
      <c r="K138" s="282">
        <v>48199.200000000004</v>
      </c>
      <c r="L138" s="266">
        <f t="shared" si="11"/>
        <v>2920.7999999999956</v>
      </c>
      <c r="M138" s="155">
        <v>85800</v>
      </c>
      <c r="N138" s="156">
        <f t="shared" si="12"/>
        <v>2920.7999999999956</v>
      </c>
      <c r="O138" s="297">
        <f t="shared" si="13"/>
        <v>0</v>
      </c>
    </row>
    <row r="139" spans="1:15" s="257" customFormat="1" ht="15" customHeight="1" x14ac:dyDescent="0.25">
      <c r="A139" s="249">
        <v>3304</v>
      </c>
      <c r="B139" s="304" t="s">
        <v>504</v>
      </c>
      <c r="C139" s="258">
        <v>690</v>
      </c>
      <c r="D139" s="259">
        <v>6.6335949080940804</v>
      </c>
      <c r="E139" s="260">
        <v>0.5</v>
      </c>
      <c r="F139" s="260">
        <f t="shared" si="14"/>
        <v>0.5</v>
      </c>
      <c r="G139" s="261">
        <v>0.17009602194787379</v>
      </c>
      <c r="H139" s="262">
        <v>30000</v>
      </c>
      <c r="I139" s="272">
        <v>30000</v>
      </c>
      <c r="J139" s="279">
        <f t="shared" si="10"/>
        <v>30000</v>
      </c>
      <c r="K139" s="283">
        <v>30000</v>
      </c>
      <c r="L139" s="265">
        <f t="shared" si="11"/>
        <v>0</v>
      </c>
      <c r="M139" s="263">
        <v>500</v>
      </c>
      <c r="N139" s="264">
        <f t="shared" si="12"/>
        <v>0</v>
      </c>
      <c r="O139" s="298">
        <f t="shared" si="13"/>
        <v>0</v>
      </c>
    </row>
    <row r="140" spans="1:15" s="257" customFormat="1" ht="15" customHeight="1" x14ac:dyDescent="0.25">
      <c r="A140" s="249">
        <v>3318</v>
      </c>
      <c r="B140" s="305" t="s">
        <v>505</v>
      </c>
      <c r="C140" s="250">
        <v>499</v>
      </c>
      <c r="D140" s="251">
        <v>3.9260425325654116</v>
      </c>
      <c r="E140" s="252">
        <v>0.8</v>
      </c>
      <c r="F140" s="252">
        <f t="shared" si="14"/>
        <v>0.19999999999999996</v>
      </c>
      <c r="G140" s="253">
        <v>0.54926624737945495</v>
      </c>
      <c r="H140" s="254">
        <v>30000</v>
      </c>
      <c r="I140" s="273">
        <v>30000</v>
      </c>
      <c r="J140" s="281">
        <f t="shared" si="10"/>
        <v>30000</v>
      </c>
      <c r="K140" s="284">
        <v>29999.799999999996</v>
      </c>
      <c r="L140" s="267">
        <f t="shared" si="11"/>
        <v>0.20000000000436557</v>
      </c>
      <c r="M140" s="255">
        <v>2480</v>
      </c>
      <c r="N140" s="256">
        <f t="shared" si="12"/>
        <v>0.20000000000436557</v>
      </c>
      <c r="O140" s="299">
        <f t="shared" si="13"/>
        <v>0</v>
      </c>
    </row>
    <row r="141" spans="1:15" s="257" customFormat="1" ht="15" customHeight="1" x14ac:dyDescent="0.25">
      <c r="A141" s="249">
        <v>3325</v>
      </c>
      <c r="B141" s="304" t="s">
        <v>506</v>
      </c>
      <c r="C141" s="258">
        <v>805</v>
      </c>
      <c r="D141" s="259">
        <v>4.5288835599738286</v>
      </c>
      <c r="E141" s="260">
        <v>0.6</v>
      </c>
      <c r="F141" s="260">
        <f t="shared" si="14"/>
        <v>0.4</v>
      </c>
      <c r="G141" s="261">
        <v>0.3269476372924649</v>
      </c>
      <c r="H141" s="262">
        <v>33360</v>
      </c>
      <c r="I141" s="272">
        <f>40*C141</f>
        <v>32200</v>
      </c>
      <c r="J141" s="279">
        <f t="shared" si="10"/>
        <v>33360</v>
      </c>
      <c r="K141" s="283">
        <v>33360</v>
      </c>
      <c r="L141" s="265">
        <f t="shared" si="11"/>
        <v>0</v>
      </c>
      <c r="M141" s="263">
        <v>960</v>
      </c>
      <c r="N141" s="264">
        <f t="shared" si="12"/>
        <v>0</v>
      </c>
      <c r="O141" s="298">
        <f t="shared" si="13"/>
        <v>0</v>
      </c>
    </row>
    <row r="142" spans="1:15" ht="15" customHeight="1" x14ac:dyDescent="0.25">
      <c r="A142" s="75">
        <v>3360</v>
      </c>
      <c r="B142" s="303" t="s">
        <v>507</v>
      </c>
      <c r="C142" s="138">
        <v>1440</v>
      </c>
      <c r="D142" s="139">
        <v>6.9277398048848076</v>
      </c>
      <c r="E142" s="140">
        <v>0.8</v>
      </c>
      <c r="F142" s="140">
        <f t="shared" si="14"/>
        <v>0.19999999999999996</v>
      </c>
      <c r="G142" s="141">
        <v>0.50847457627118642</v>
      </c>
      <c r="H142" s="94">
        <v>59080</v>
      </c>
      <c r="I142" s="271">
        <f>40*C142</f>
        <v>57600</v>
      </c>
      <c r="J142" s="281">
        <f t="shared" si="10"/>
        <v>59080</v>
      </c>
      <c r="K142" s="282">
        <v>49212</v>
      </c>
      <c r="L142" s="266">
        <f t="shared" si="11"/>
        <v>9868</v>
      </c>
      <c r="M142" s="155">
        <v>17600</v>
      </c>
      <c r="N142" s="156">
        <f t="shared" si="12"/>
        <v>9868</v>
      </c>
      <c r="O142" s="297">
        <f t="shared" si="13"/>
        <v>0</v>
      </c>
    </row>
    <row r="143" spans="1:15" ht="15" customHeight="1" x14ac:dyDescent="0.25">
      <c r="A143" s="75">
        <v>3367</v>
      </c>
      <c r="B143" s="302" t="s">
        <v>508</v>
      </c>
      <c r="C143" s="133">
        <v>1079</v>
      </c>
      <c r="D143" s="134">
        <v>11.031806407342277</v>
      </c>
      <c r="E143" s="135">
        <v>0.6</v>
      </c>
      <c r="F143" s="135">
        <f t="shared" si="14"/>
        <v>0.4</v>
      </c>
      <c r="G143" s="136">
        <v>0.24685816876122083</v>
      </c>
      <c r="H143" s="93">
        <v>44680</v>
      </c>
      <c r="I143" s="270">
        <f>40*C143</f>
        <v>43160</v>
      </c>
      <c r="J143" s="279">
        <f t="shared" si="10"/>
        <v>44680</v>
      </c>
      <c r="K143" s="280">
        <v>41536</v>
      </c>
      <c r="L143" s="149">
        <f t="shared" si="11"/>
        <v>3144</v>
      </c>
      <c r="M143" s="150">
        <v>0</v>
      </c>
      <c r="N143" s="151">
        <f t="shared" si="12"/>
        <v>0</v>
      </c>
      <c r="O143" s="296">
        <f t="shared" si="13"/>
        <v>3144</v>
      </c>
    </row>
    <row r="144" spans="1:15" s="257" customFormat="1" ht="15" customHeight="1" x14ac:dyDescent="0.25">
      <c r="A144" s="249">
        <v>3409</v>
      </c>
      <c r="B144" s="305" t="s">
        <v>509</v>
      </c>
      <c r="C144" s="250">
        <v>2123</v>
      </c>
      <c r="D144" s="251">
        <v>6.058011830034709</v>
      </c>
      <c r="E144" s="252">
        <v>0.6</v>
      </c>
      <c r="F144" s="252">
        <f t="shared" si="14"/>
        <v>0.4</v>
      </c>
      <c r="G144" s="253">
        <v>0.28710178710178708</v>
      </c>
      <c r="H144" s="254">
        <v>60000</v>
      </c>
      <c r="I144" s="273">
        <v>60000</v>
      </c>
      <c r="J144" s="281">
        <f t="shared" si="10"/>
        <v>60000</v>
      </c>
      <c r="K144" s="284">
        <v>60000</v>
      </c>
      <c r="L144" s="267">
        <f t="shared" si="11"/>
        <v>0</v>
      </c>
      <c r="M144" s="255">
        <v>6600</v>
      </c>
      <c r="N144" s="256">
        <f t="shared" si="12"/>
        <v>0</v>
      </c>
      <c r="O144" s="299">
        <f t="shared" si="13"/>
        <v>0</v>
      </c>
    </row>
    <row r="145" spans="1:15" s="257" customFormat="1" ht="15" customHeight="1" x14ac:dyDescent="0.25">
      <c r="A145" s="249">
        <v>3427</v>
      </c>
      <c r="B145" s="304" t="s">
        <v>510</v>
      </c>
      <c r="C145" s="258">
        <v>308</v>
      </c>
      <c r="D145" s="259">
        <v>1.5314240627683864</v>
      </c>
      <c r="E145" s="260">
        <v>0.8</v>
      </c>
      <c r="F145" s="260">
        <f t="shared" si="14"/>
        <v>0.19999999999999996</v>
      </c>
      <c r="G145" s="261">
        <v>0.61073825503355705</v>
      </c>
      <c r="H145" s="262">
        <v>30000</v>
      </c>
      <c r="I145" s="272">
        <v>30000</v>
      </c>
      <c r="J145" s="279">
        <f t="shared" si="10"/>
        <v>30000</v>
      </c>
      <c r="K145" s="283">
        <v>30000</v>
      </c>
      <c r="L145" s="265">
        <f t="shared" si="11"/>
        <v>0</v>
      </c>
      <c r="M145" s="263">
        <v>13600</v>
      </c>
      <c r="N145" s="264">
        <f t="shared" si="12"/>
        <v>0</v>
      </c>
      <c r="O145" s="298">
        <f t="shared" si="13"/>
        <v>0</v>
      </c>
    </row>
    <row r="146" spans="1:15" ht="15" customHeight="1" x14ac:dyDescent="0.25">
      <c r="A146" s="75">
        <v>3428</v>
      </c>
      <c r="B146" s="303" t="s">
        <v>511</v>
      </c>
      <c r="C146" s="138">
        <v>771</v>
      </c>
      <c r="D146" s="139">
        <v>4.053840844790904</v>
      </c>
      <c r="E146" s="140">
        <v>0.7</v>
      </c>
      <c r="F146" s="140">
        <f t="shared" si="14"/>
        <v>0.30000000000000004</v>
      </c>
      <c r="G146" s="141">
        <v>0.51968503937007871</v>
      </c>
      <c r="H146" s="94">
        <v>32000</v>
      </c>
      <c r="I146" s="271">
        <f>40*C146</f>
        <v>30840</v>
      </c>
      <c r="J146" s="281">
        <f t="shared" si="10"/>
        <v>32000</v>
      </c>
      <c r="K146" s="282">
        <v>0</v>
      </c>
      <c r="L146" s="266">
        <f t="shared" si="11"/>
        <v>32000</v>
      </c>
      <c r="M146" s="155">
        <v>16800</v>
      </c>
      <c r="N146" s="156">
        <f t="shared" si="12"/>
        <v>16800</v>
      </c>
      <c r="O146" s="297">
        <f t="shared" si="13"/>
        <v>15200</v>
      </c>
    </row>
    <row r="147" spans="1:15" ht="15" customHeight="1" x14ac:dyDescent="0.25">
      <c r="A147" s="75">
        <v>3434</v>
      </c>
      <c r="B147" s="302" t="s">
        <v>512</v>
      </c>
      <c r="C147" s="133">
        <v>938</v>
      </c>
      <c r="D147" s="134">
        <v>2.553805430999625</v>
      </c>
      <c r="E147" s="135">
        <v>0.85</v>
      </c>
      <c r="F147" s="135">
        <f t="shared" si="14"/>
        <v>0.15000000000000002</v>
      </c>
      <c r="G147" s="136">
        <v>0.87936865839909806</v>
      </c>
      <c r="H147" s="90">
        <v>36600</v>
      </c>
      <c r="I147" s="274">
        <f>40*C147</f>
        <v>37520</v>
      </c>
      <c r="J147" s="279">
        <f t="shared" si="10"/>
        <v>37520</v>
      </c>
      <c r="K147" s="280">
        <v>28770.000000000004</v>
      </c>
      <c r="L147" s="149">
        <f t="shared" si="11"/>
        <v>8749.9999999999964</v>
      </c>
      <c r="M147" s="150">
        <v>3825</v>
      </c>
      <c r="N147" s="151">
        <f t="shared" si="12"/>
        <v>3825</v>
      </c>
      <c r="O147" s="296">
        <f t="shared" si="13"/>
        <v>4924.9999999999964</v>
      </c>
    </row>
    <row r="148" spans="1:15" ht="15" customHeight="1" x14ac:dyDescent="0.25">
      <c r="A148" s="75">
        <v>3444</v>
      </c>
      <c r="B148" s="303" t="s">
        <v>513</v>
      </c>
      <c r="C148" s="138">
        <v>3487</v>
      </c>
      <c r="D148" s="139">
        <v>14.105473529047039</v>
      </c>
      <c r="E148" s="140">
        <v>0.7</v>
      </c>
      <c r="F148" s="140">
        <f t="shared" si="14"/>
        <v>0.30000000000000004</v>
      </c>
      <c r="G148" s="141">
        <v>0.33283935981031415</v>
      </c>
      <c r="H148" s="91">
        <v>60000</v>
      </c>
      <c r="I148" s="271">
        <v>60000</v>
      </c>
      <c r="J148" s="281">
        <f t="shared" si="10"/>
        <v>60000</v>
      </c>
      <c r="K148" s="282">
        <v>59929.500000000007</v>
      </c>
      <c r="L148" s="266">
        <f t="shared" si="11"/>
        <v>70.499999999992724</v>
      </c>
      <c r="M148" s="155">
        <v>179200</v>
      </c>
      <c r="N148" s="156">
        <f t="shared" si="12"/>
        <v>70.499999999992724</v>
      </c>
      <c r="O148" s="297">
        <f t="shared" si="13"/>
        <v>0</v>
      </c>
    </row>
    <row r="149" spans="1:15" ht="15" customHeight="1" x14ac:dyDescent="0.25">
      <c r="A149" s="75">
        <v>3484</v>
      </c>
      <c r="B149" s="302" t="s">
        <v>514</v>
      </c>
      <c r="C149" s="133">
        <v>147</v>
      </c>
      <c r="D149" s="134">
        <v>0.79595848580944661</v>
      </c>
      <c r="E149" s="135">
        <v>0.8</v>
      </c>
      <c r="F149" s="135">
        <f t="shared" si="14"/>
        <v>0.19999999999999996</v>
      </c>
      <c r="G149" s="136">
        <v>0.50331125827814571</v>
      </c>
      <c r="H149" s="90">
        <v>30000</v>
      </c>
      <c r="I149" s="270">
        <v>30000</v>
      </c>
      <c r="J149" s="279">
        <f t="shared" si="10"/>
        <v>30000</v>
      </c>
      <c r="K149" s="280">
        <v>26461</v>
      </c>
      <c r="L149" s="149">
        <f t="shared" si="11"/>
        <v>3539</v>
      </c>
      <c r="M149" s="150">
        <v>0</v>
      </c>
      <c r="N149" s="151">
        <f t="shared" si="12"/>
        <v>0</v>
      </c>
      <c r="O149" s="296">
        <f t="shared" si="13"/>
        <v>3539</v>
      </c>
    </row>
    <row r="150" spans="1:15" s="257" customFormat="1" ht="15" customHeight="1" x14ac:dyDescent="0.25">
      <c r="A150" s="249">
        <v>3500</v>
      </c>
      <c r="B150" s="305" t="s">
        <v>515</v>
      </c>
      <c r="C150" s="250">
        <v>2613</v>
      </c>
      <c r="D150" s="251">
        <v>4.5906859393074511</v>
      </c>
      <c r="E150" s="252">
        <v>0.7</v>
      </c>
      <c r="F150" s="252">
        <f t="shared" si="14"/>
        <v>0.30000000000000004</v>
      </c>
      <c r="G150" s="253">
        <v>0.3566009104704097</v>
      </c>
      <c r="H150" s="254">
        <v>60000</v>
      </c>
      <c r="I150" s="273">
        <v>60000</v>
      </c>
      <c r="J150" s="281">
        <f t="shared" si="10"/>
        <v>60000</v>
      </c>
      <c r="K150" s="284">
        <v>60000.000000000007</v>
      </c>
      <c r="L150" s="267">
        <f t="shared" si="11"/>
        <v>0</v>
      </c>
      <c r="M150" s="255">
        <v>1610</v>
      </c>
      <c r="N150" s="256">
        <f t="shared" si="12"/>
        <v>0</v>
      </c>
      <c r="O150" s="299">
        <f t="shared" si="13"/>
        <v>0</v>
      </c>
    </row>
    <row r="151" spans="1:15" ht="15" customHeight="1" x14ac:dyDescent="0.25">
      <c r="A151" s="75">
        <v>3633</v>
      </c>
      <c r="B151" s="302" t="s">
        <v>516</v>
      </c>
      <c r="C151" s="133">
        <v>690</v>
      </c>
      <c r="D151" s="134">
        <v>5.1493305447524316</v>
      </c>
      <c r="E151" s="135">
        <v>0.6</v>
      </c>
      <c r="F151" s="135">
        <f t="shared" si="14"/>
        <v>0.4</v>
      </c>
      <c r="G151" s="136">
        <v>0.23724137931034484</v>
      </c>
      <c r="H151" s="90">
        <v>30000</v>
      </c>
      <c r="I151" s="270">
        <v>30000</v>
      </c>
      <c r="J151" s="279">
        <f t="shared" si="10"/>
        <v>30000</v>
      </c>
      <c r="K151" s="280">
        <v>28443</v>
      </c>
      <c r="L151" s="149">
        <f t="shared" si="11"/>
        <v>1557</v>
      </c>
      <c r="M151" s="150">
        <v>28800</v>
      </c>
      <c r="N151" s="151">
        <f t="shared" si="12"/>
        <v>1557</v>
      </c>
      <c r="O151" s="296">
        <f t="shared" si="13"/>
        <v>0</v>
      </c>
    </row>
    <row r="152" spans="1:15" ht="15" customHeight="1" x14ac:dyDescent="0.25">
      <c r="A152" s="75">
        <v>3640</v>
      </c>
      <c r="B152" s="303" t="s">
        <v>517</v>
      </c>
      <c r="C152" s="138">
        <v>590</v>
      </c>
      <c r="D152" s="139">
        <v>2.3676997928742241</v>
      </c>
      <c r="E152" s="140">
        <v>0.7</v>
      </c>
      <c r="F152" s="140">
        <f t="shared" si="14"/>
        <v>0.30000000000000004</v>
      </c>
      <c r="G152" s="141">
        <v>0.35008375209380233</v>
      </c>
      <c r="H152" s="91">
        <v>30000</v>
      </c>
      <c r="I152" s="271">
        <v>30000</v>
      </c>
      <c r="J152" s="281">
        <f t="shared" si="10"/>
        <v>30000</v>
      </c>
      <c r="K152" s="282">
        <v>19614.900000000001</v>
      </c>
      <c r="L152" s="266">
        <f t="shared" si="11"/>
        <v>10385.099999999999</v>
      </c>
      <c r="M152" s="155">
        <v>6300</v>
      </c>
      <c r="N152" s="156">
        <f t="shared" si="12"/>
        <v>6300</v>
      </c>
      <c r="O152" s="297">
        <f t="shared" si="13"/>
        <v>4085.0999999999985</v>
      </c>
    </row>
    <row r="153" spans="1:15" s="257" customFormat="1" ht="15" customHeight="1" x14ac:dyDescent="0.25">
      <c r="A153" s="249">
        <v>3661</v>
      </c>
      <c r="B153" s="304" t="s">
        <v>518</v>
      </c>
      <c r="C153" s="258">
        <v>820</v>
      </c>
      <c r="D153" s="259">
        <v>8.1169632548617194</v>
      </c>
      <c r="E153" s="260">
        <v>0.6</v>
      </c>
      <c r="F153" s="260">
        <f t="shared" si="14"/>
        <v>0.4</v>
      </c>
      <c r="G153" s="261">
        <v>0.22417840375586853</v>
      </c>
      <c r="H153" s="262">
        <v>32960</v>
      </c>
      <c r="I153" s="272">
        <f>40*C153</f>
        <v>32800</v>
      </c>
      <c r="J153" s="279">
        <f t="shared" si="10"/>
        <v>32960</v>
      </c>
      <c r="K153" s="283">
        <v>32960</v>
      </c>
      <c r="L153" s="265">
        <f t="shared" si="11"/>
        <v>0</v>
      </c>
      <c r="M153" s="263">
        <v>0</v>
      </c>
      <c r="N153" s="264">
        <f t="shared" si="12"/>
        <v>0</v>
      </c>
      <c r="O153" s="298">
        <f t="shared" si="13"/>
        <v>0</v>
      </c>
    </row>
    <row r="154" spans="1:15" ht="15" customHeight="1" x14ac:dyDescent="0.25">
      <c r="A154" s="75">
        <v>3668</v>
      </c>
      <c r="B154" s="303" t="s">
        <v>519</v>
      </c>
      <c r="C154" s="138">
        <v>979</v>
      </c>
      <c r="D154" s="139">
        <v>5.2443807813877621</v>
      </c>
      <c r="E154" s="140">
        <v>0.7</v>
      </c>
      <c r="F154" s="140">
        <f t="shared" si="14"/>
        <v>0.30000000000000004</v>
      </c>
      <c r="G154" s="141">
        <v>0.35553278688524592</v>
      </c>
      <c r="H154" s="91">
        <v>36600</v>
      </c>
      <c r="I154" s="275">
        <f>40*C154</f>
        <v>39160</v>
      </c>
      <c r="J154" s="281">
        <f t="shared" si="10"/>
        <v>39160</v>
      </c>
      <c r="K154" s="282">
        <v>36560</v>
      </c>
      <c r="L154" s="266">
        <f t="shared" si="11"/>
        <v>2600</v>
      </c>
      <c r="M154" s="155">
        <v>140</v>
      </c>
      <c r="N154" s="156">
        <f t="shared" si="12"/>
        <v>140</v>
      </c>
      <c r="O154" s="297">
        <f t="shared" si="13"/>
        <v>2460</v>
      </c>
    </row>
    <row r="155" spans="1:15" s="257" customFormat="1" ht="15" customHeight="1" x14ac:dyDescent="0.25">
      <c r="A155" s="249">
        <v>3682</v>
      </c>
      <c r="B155" s="304" t="s">
        <v>520</v>
      </c>
      <c r="C155" s="258">
        <v>2489</v>
      </c>
      <c r="D155" s="259">
        <v>15.565004955346643</v>
      </c>
      <c r="E155" s="260">
        <v>0.7</v>
      </c>
      <c r="F155" s="260">
        <f t="shared" si="14"/>
        <v>0.30000000000000004</v>
      </c>
      <c r="G155" s="261">
        <v>0.35834738617200673</v>
      </c>
      <c r="H155" s="262">
        <v>60000</v>
      </c>
      <c r="I155" s="272">
        <v>60000</v>
      </c>
      <c r="J155" s="279">
        <f t="shared" si="10"/>
        <v>60000</v>
      </c>
      <c r="K155" s="283">
        <v>60000</v>
      </c>
      <c r="L155" s="265">
        <f t="shared" si="11"/>
        <v>0</v>
      </c>
      <c r="M155" s="263">
        <v>31500</v>
      </c>
      <c r="N155" s="264">
        <f t="shared" si="12"/>
        <v>0</v>
      </c>
      <c r="O155" s="298">
        <f t="shared" si="13"/>
        <v>0</v>
      </c>
    </row>
    <row r="156" spans="1:15" ht="15" customHeight="1" x14ac:dyDescent="0.25">
      <c r="A156" s="75">
        <v>3689</v>
      </c>
      <c r="B156" s="303" t="s">
        <v>521</v>
      </c>
      <c r="C156" s="138">
        <v>740</v>
      </c>
      <c r="D156" s="139">
        <v>4.1564161767483938</v>
      </c>
      <c r="E156" s="140">
        <v>0</v>
      </c>
      <c r="F156" s="140">
        <f t="shared" si="14"/>
        <v>1</v>
      </c>
      <c r="G156" s="141">
        <v>0.40869565217391307</v>
      </c>
      <c r="H156" s="91">
        <v>30000</v>
      </c>
      <c r="I156" s="271">
        <v>30000</v>
      </c>
      <c r="J156" s="281">
        <f t="shared" si="10"/>
        <v>30000</v>
      </c>
      <c r="K156" s="282">
        <v>3336</v>
      </c>
      <c r="L156" s="266">
        <f t="shared" si="11"/>
        <v>26664</v>
      </c>
      <c r="M156" s="155">
        <v>0</v>
      </c>
      <c r="N156" s="156">
        <f t="shared" si="12"/>
        <v>0</v>
      </c>
      <c r="O156" s="297">
        <f t="shared" si="13"/>
        <v>26664</v>
      </c>
    </row>
    <row r="157" spans="1:15" ht="15" customHeight="1" x14ac:dyDescent="0.25">
      <c r="A157" s="75">
        <v>3696</v>
      </c>
      <c r="B157" s="302" t="s">
        <v>522</v>
      </c>
      <c r="C157" s="133">
        <v>363</v>
      </c>
      <c r="D157" s="134">
        <v>5.6081871127289951</v>
      </c>
      <c r="E157" s="135">
        <v>0.6</v>
      </c>
      <c r="F157" s="135">
        <f t="shared" si="14"/>
        <v>0.4</v>
      </c>
      <c r="G157" s="136">
        <v>0.32047477744807124</v>
      </c>
      <c r="H157" s="90">
        <v>30000</v>
      </c>
      <c r="I157" s="270">
        <v>30000</v>
      </c>
      <c r="J157" s="279">
        <f t="shared" si="10"/>
        <v>30000</v>
      </c>
      <c r="K157" s="280">
        <v>0</v>
      </c>
      <c r="L157" s="149">
        <f t="shared" si="11"/>
        <v>30000</v>
      </c>
      <c r="M157" s="150">
        <v>300</v>
      </c>
      <c r="N157" s="151">
        <f t="shared" si="12"/>
        <v>300</v>
      </c>
      <c r="O157" s="296">
        <f t="shared" si="13"/>
        <v>29700</v>
      </c>
    </row>
    <row r="158" spans="1:15" ht="15" customHeight="1" x14ac:dyDescent="0.25">
      <c r="A158" s="75">
        <v>3787</v>
      </c>
      <c r="B158" s="303" t="s">
        <v>523</v>
      </c>
      <c r="C158" s="138">
        <v>2013</v>
      </c>
      <c r="D158" s="139">
        <v>8.5927596059525726</v>
      </c>
      <c r="E158" s="140">
        <v>0.5</v>
      </c>
      <c r="F158" s="140">
        <f t="shared" si="14"/>
        <v>0.5</v>
      </c>
      <c r="G158" s="141">
        <v>0.22844175491679275</v>
      </c>
      <c r="H158" s="91">
        <v>60000</v>
      </c>
      <c r="I158" s="271">
        <v>60000</v>
      </c>
      <c r="J158" s="281">
        <f t="shared" si="10"/>
        <v>60000</v>
      </c>
      <c r="K158" s="282">
        <v>59832</v>
      </c>
      <c r="L158" s="266">
        <f t="shared" si="11"/>
        <v>168</v>
      </c>
      <c r="M158" s="155">
        <v>50500</v>
      </c>
      <c r="N158" s="156">
        <f t="shared" si="12"/>
        <v>168</v>
      </c>
      <c r="O158" s="297">
        <f t="shared" si="13"/>
        <v>0</v>
      </c>
    </row>
    <row r="159" spans="1:15" s="257" customFormat="1" ht="15" customHeight="1" x14ac:dyDescent="0.25">
      <c r="A159" s="249">
        <v>3871</v>
      </c>
      <c r="B159" s="304" t="s">
        <v>524</v>
      </c>
      <c r="C159" s="258">
        <v>727</v>
      </c>
      <c r="D159" s="259">
        <v>3.1714042475992965</v>
      </c>
      <c r="E159" s="260">
        <v>0.8</v>
      </c>
      <c r="F159" s="260">
        <f t="shared" si="14"/>
        <v>0.19999999999999996</v>
      </c>
      <c r="G159" s="261">
        <v>0.52832861189801694</v>
      </c>
      <c r="H159" s="262">
        <v>30000</v>
      </c>
      <c r="I159" s="272">
        <v>30000</v>
      </c>
      <c r="J159" s="279">
        <f t="shared" si="10"/>
        <v>30000</v>
      </c>
      <c r="K159" s="283">
        <v>29999.999999999993</v>
      </c>
      <c r="L159" s="265">
        <f t="shared" si="11"/>
        <v>0</v>
      </c>
      <c r="M159" s="263">
        <v>4800</v>
      </c>
      <c r="N159" s="264">
        <f t="shared" si="12"/>
        <v>0</v>
      </c>
      <c r="O159" s="298">
        <f t="shared" si="13"/>
        <v>0</v>
      </c>
    </row>
    <row r="160" spans="1:15" ht="15" customHeight="1" x14ac:dyDescent="0.25">
      <c r="A160" s="75">
        <v>3899</v>
      </c>
      <c r="B160" s="303" t="s">
        <v>525</v>
      </c>
      <c r="C160" s="138">
        <v>954</v>
      </c>
      <c r="D160" s="139">
        <v>3.4945566686397429</v>
      </c>
      <c r="E160" s="140">
        <v>0.7</v>
      </c>
      <c r="F160" s="140">
        <f t="shared" si="14"/>
        <v>0.30000000000000004</v>
      </c>
      <c r="G160" s="141">
        <v>0.39702760084925692</v>
      </c>
      <c r="H160" s="91">
        <v>37800</v>
      </c>
      <c r="I160" s="271">
        <f>40*C160</f>
        <v>38160</v>
      </c>
      <c r="J160" s="281">
        <f t="shared" si="10"/>
        <v>38160</v>
      </c>
      <c r="K160" s="282">
        <v>37700</v>
      </c>
      <c r="L160" s="266">
        <f t="shared" si="11"/>
        <v>460</v>
      </c>
      <c r="M160" s="155">
        <v>0</v>
      </c>
      <c r="N160" s="156">
        <f t="shared" si="12"/>
        <v>0</v>
      </c>
      <c r="O160" s="297">
        <f t="shared" si="13"/>
        <v>460</v>
      </c>
    </row>
    <row r="161" spans="1:71" s="81" customFormat="1" ht="15" customHeight="1" x14ac:dyDescent="0.25">
      <c r="A161" s="80">
        <v>3906</v>
      </c>
      <c r="B161" s="302" t="s">
        <v>526</v>
      </c>
      <c r="C161" s="133">
        <v>1137</v>
      </c>
      <c r="D161" s="134">
        <v>6.9901263168574168</v>
      </c>
      <c r="E161" s="135">
        <v>0.7</v>
      </c>
      <c r="F161" s="135">
        <f t="shared" si="14"/>
        <v>0.30000000000000004</v>
      </c>
      <c r="G161" s="136">
        <v>0.41216795201371037</v>
      </c>
      <c r="H161" s="93">
        <v>47120</v>
      </c>
      <c r="I161" s="270">
        <f>40*C161</f>
        <v>45480</v>
      </c>
      <c r="J161" s="279">
        <f t="shared" si="10"/>
        <v>47120</v>
      </c>
      <c r="K161" s="280">
        <v>47100.000000000007</v>
      </c>
      <c r="L161" s="149">
        <f t="shared" si="11"/>
        <v>19.999999999992724</v>
      </c>
      <c r="M161" s="150">
        <v>7000</v>
      </c>
      <c r="N161" s="151">
        <f t="shared" si="12"/>
        <v>19.999999999992724</v>
      </c>
      <c r="O161" s="296">
        <f t="shared" si="13"/>
        <v>0</v>
      </c>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c r="AY161" s="76"/>
      <c r="AZ161" s="76"/>
      <c r="BA161" s="76"/>
      <c r="BB161" s="76"/>
      <c r="BC161" s="76"/>
      <c r="BD161" s="76"/>
      <c r="BE161" s="76"/>
      <c r="BF161" s="76"/>
      <c r="BG161" s="76"/>
      <c r="BH161" s="76"/>
      <c r="BI161" s="76"/>
      <c r="BJ161" s="76"/>
      <c r="BK161" s="76"/>
      <c r="BL161" s="76"/>
      <c r="BM161" s="76"/>
      <c r="BN161" s="76"/>
      <c r="BO161" s="76"/>
      <c r="BP161" s="76"/>
      <c r="BQ161" s="76"/>
      <c r="BR161" s="76"/>
      <c r="BS161" s="76"/>
    </row>
    <row r="162" spans="1:71" ht="15" customHeight="1" x14ac:dyDescent="0.25">
      <c r="A162" s="75">
        <v>3920</v>
      </c>
      <c r="B162" s="303" t="s">
        <v>527</v>
      </c>
      <c r="C162" s="138">
        <v>305</v>
      </c>
      <c r="D162" s="139">
        <v>3.4883455706916826</v>
      </c>
      <c r="E162" s="140">
        <v>0.7</v>
      </c>
      <c r="F162" s="140">
        <f t="shared" si="14"/>
        <v>0.30000000000000004</v>
      </c>
      <c r="G162" s="141">
        <v>0.40853658536585363</v>
      </c>
      <c r="H162" s="91">
        <v>30000</v>
      </c>
      <c r="I162" s="271">
        <v>30000</v>
      </c>
      <c r="J162" s="281">
        <f t="shared" si="10"/>
        <v>30000</v>
      </c>
      <c r="K162" s="282">
        <v>1911.0000000000002</v>
      </c>
      <c r="L162" s="266">
        <f t="shared" si="11"/>
        <v>28089</v>
      </c>
      <c r="M162" s="155">
        <v>45500</v>
      </c>
      <c r="N162" s="156">
        <f t="shared" si="12"/>
        <v>28089</v>
      </c>
      <c r="O162" s="297">
        <f t="shared" si="13"/>
        <v>0</v>
      </c>
    </row>
    <row r="163" spans="1:71" ht="15" customHeight="1" x14ac:dyDescent="0.25">
      <c r="A163" s="75">
        <v>3934</v>
      </c>
      <c r="B163" s="302" t="s">
        <v>528</v>
      </c>
      <c r="C163" s="133">
        <v>922</v>
      </c>
      <c r="D163" s="134">
        <v>11.970683572616393</v>
      </c>
      <c r="E163" s="135">
        <v>0.6</v>
      </c>
      <c r="F163" s="135">
        <f t="shared" si="14"/>
        <v>0.4</v>
      </c>
      <c r="G163" s="136">
        <v>0.15837563451776648</v>
      </c>
      <c r="H163" s="90">
        <v>35760</v>
      </c>
      <c r="I163" s="274">
        <f>40*C163</f>
        <v>36880</v>
      </c>
      <c r="J163" s="279">
        <f t="shared" si="10"/>
        <v>36880</v>
      </c>
      <c r="K163" s="280">
        <v>33800</v>
      </c>
      <c r="L163" s="149">
        <f t="shared" si="11"/>
        <v>3080</v>
      </c>
      <c r="M163" s="150">
        <v>1920</v>
      </c>
      <c r="N163" s="151">
        <f t="shared" si="12"/>
        <v>1920</v>
      </c>
      <c r="O163" s="296">
        <f t="shared" si="13"/>
        <v>1160</v>
      </c>
    </row>
    <row r="164" spans="1:71" ht="15" customHeight="1" x14ac:dyDescent="0.25">
      <c r="A164" s="75">
        <v>3941</v>
      </c>
      <c r="B164" s="303" t="s">
        <v>529</v>
      </c>
      <c r="C164" s="138">
        <v>1182</v>
      </c>
      <c r="D164" s="139">
        <v>9.0966458477253731</v>
      </c>
      <c r="E164" s="140">
        <v>0.6</v>
      </c>
      <c r="F164" s="140">
        <f t="shared" si="14"/>
        <v>0.4</v>
      </c>
      <c r="G164" s="141">
        <v>0.17592592592592593</v>
      </c>
      <c r="H164" s="91">
        <v>46760</v>
      </c>
      <c r="I164" s="275">
        <f>40*C164</f>
        <v>47280</v>
      </c>
      <c r="J164" s="281">
        <f t="shared" si="10"/>
        <v>47280</v>
      </c>
      <c r="K164" s="282">
        <v>22418</v>
      </c>
      <c r="L164" s="266">
        <f t="shared" si="11"/>
        <v>24862</v>
      </c>
      <c r="M164" s="155">
        <v>78600</v>
      </c>
      <c r="N164" s="156">
        <f t="shared" si="12"/>
        <v>24862</v>
      </c>
      <c r="O164" s="297">
        <f t="shared" si="13"/>
        <v>0</v>
      </c>
    </row>
    <row r="165" spans="1:71" ht="15" customHeight="1" x14ac:dyDescent="0.25">
      <c r="A165" s="75">
        <v>3948</v>
      </c>
      <c r="B165" s="302" t="s">
        <v>530</v>
      </c>
      <c r="C165" s="133">
        <v>633</v>
      </c>
      <c r="D165" s="134">
        <v>5.2768908551078839</v>
      </c>
      <c r="E165" s="135">
        <v>0.8</v>
      </c>
      <c r="F165" s="135">
        <f t="shared" si="14"/>
        <v>0.19999999999999996</v>
      </c>
      <c r="G165" s="136">
        <v>0.4419642857142857</v>
      </c>
      <c r="H165" s="90">
        <v>30000</v>
      </c>
      <c r="I165" s="270">
        <v>30000</v>
      </c>
      <c r="J165" s="279">
        <f t="shared" si="10"/>
        <v>30000</v>
      </c>
      <c r="K165" s="280">
        <v>27231.4</v>
      </c>
      <c r="L165" s="149">
        <f t="shared" si="11"/>
        <v>2768.5999999999985</v>
      </c>
      <c r="M165" s="150">
        <v>9600</v>
      </c>
      <c r="N165" s="151">
        <f t="shared" si="12"/>
        <v>2768.5999999999985</v>
      </c>
      <c r="O165" s="296">
        <f t="shared" si="13"/>
        <v>0</v>
      </c>
    </row>
    <row r="166" spans="1:71" ht="15" customHeight="1" x14ac:dyDescent="0.25">
      <c r="A166" s="75">
        <v>3955</v>
      </c>
      <c r="B166" s="303" t="s">
        <v>531</v>
      </c>
      <c r="C166" s="138">
        <v>2406</v>
      </c>
      <c r="D166" s="139">
        <v>15.782844827237746</v>
      </c>
      <c r="E166" s="140">
        <v>0.7</v>
      </c>
      <c r="F166" s="140">
        <f t="shared" si="14"/>
        <v>0.30000000000000004</v>
      </c>
      <c r="G166" s="141">
        <v>0.33721431651573952</v>
      </c>
      <c r="H166" s="91">
        <v>60000</v>
      </c>
      <c r="I166" s="271">
        <v>60000</v>
      </c>
      <c r="J166" s="281">
        <f t="shared" si="10"/>
        <v>60000</v>
      </c>
      <c r="K166" s="282">
        <v>0</v>
      </c>
      <c r="L166" s="266">
        <f t="shared" si="11"/>
        <v>60000</v>
      </c>
      <c r="M166" s="155">
        <v>42700</v>
      </c>
      <c r="N166" s="156">
        <f t="shared" si="12"/>
        <v>42700</v>
      </c>
      <c r="O166" s="297">
        <f t="shared" si="13"/>
        <v>17300</v>
      </c>
    </row>
    <row r="167" spans="1:71" ht="15" customHeight="1" x14ac:dyDescent="0.25">
      <c r="A167" s="75">
        <v>3969</v>
      </c>
      <c r="B167" s="302" t="s">
        <v>532</v>
      </c>
      <c r="C167" s="133">
        <v>336</v>
      </c>
      <c r="D167" s="134">
        <v>4.7092658021253548</v>
      </c>
      <c r="E167" s="135">
        <v>0.8</v>
      </c>
      <c r="F167" s="135">
        <f t="shared" si="14"/>
        <v>0.19999999999999996</v>
      </c>
      <c r="G167" s="136">
        <v>0.41723356009070295</v>
      </c>
      <c r="H167" s="90">
        <v>30000</v>
      </c>
      <c r="I167" s="270">
        <v>30000</v>
      </c>
      <c r="J167" s="279">
        <f t="shared" si="10"/>
        <v>30000</v>
      </c>
      <c r="K167" s="280">
        <v>20689.999999999996</v>
      </c>
      <c r="L167" s="149">
        <f t="shared" si="11"/>
        <v>9310.0000000000036</v>
      </c>
      <c r="M167" s="150">
        <v>49600</v>
      </c>
      <c r="N167" s="151">
        <f t="shared" si="12"/>
        <v>9310.0000000000036</v>
      </c>
      <c r="O167" s="296">
        <f t="shared" si="13"/>
        <v>0</v>
      </c>
    </row>
    <row r="168" spans="1:71" s="257" customFormat="1" ht="15" customHeight="1" x14ac:dyDescent="0.25">
      <c r="A168" s="249">
        <v>4690</v>
      </c>
      <c r="B168" s="305" t="s">
        <v>533</v>
      </c>
      <c r="C168" s="250">
        <v>198</v>
      </c>
      <c r="D168" s="251">
        <v>9.8341604433442171</v>
      </c>
      <c r="E168" s="252">
        <v>0.5</v>
      </c>
      <c r="F168" s="252">
        <f t="shared" si="14"/>
        <v>0.5</v>
      </c>
      <c r="G168" s="253">
        <v>8.7431693989071038E-2</v>
      </c>
      <c r="H168" s="254">
        <v>30000</v>
      </c>
      <c r="I168" s="273">
        <v>30000</v>
      </c>
      <c r="J168" s="281">
        <f t="shared" si="10"/>
        <v>30000</v>
      </c>
      <c r="K168" s="284">
        <v>30000</v>
      </c>
      <c r="L168" s="267">
        <f t="shared" si="11"/>
        <v>0</v>
      </c>
      <c r="M168" s="255">
        <v>100</v>
      </c>
      <c r="N168" s="256">
        <f t="shared" si="12"/>
        <v>0</v>
      </c>
      <c r="O168" s="299">
        <f t="shared" si="13"/>
        <v>0</v>
      </c>
    </row>
    <row r="169" spans="1:71" s="257" customFormat="1" ht="15" customHeight="1" x14ac:dyDescent="0.25">
      <c r="A169" s="249">
        <v>2016</v>
      </c>
      <c r="B169" s="304" t="s">
        <v>534</v>
      </c>
      <c r="C169" s="258">
        <v>478</v>
      </c>
      <c r="D169" s="259">
        <v>2.9547576837530887</v>
      </c>
      <c r="E169" s="260">
        <v>0.8</v>
      </c>
      <c r="F169" s="260">
        <f t="shared" si="14"/>
        <v>0.19999999999999996</v>
      </c>
      <c r="G169" s="261">
        <v>0.48344370860927155</v>
      </c>
      <c r="H169" s="262">
        <v>30000</v>
      </c>
      <c r="I169" s="272">
        <v>30000</v>
      </c>
      <c r="J169" s="279">
        <f t="shared" si="10"/>
        <v>30000</v>
      </c>
      <c r="K169" s="283">
        <v>30000.199999999997</v>
      </c>
      <c r="L169" s="265">
        <v>0</v>
      </c>
      <c r="M169" s="263">
        <v>0</v>
      </c>
      <c r="N169" s="264">
        <f t="shared" si="12"/>
        <v>0</v>
      </c>
      <c r="O169" s="298">
        <f t="shared" si="13"/>
        <v>0</v>
      </c>
    </row>
    <row r="170" spans="1:71" ht="15" customHeight="1" x14ac:dyDescent="0.25">
      <c r="A170" s="75">
        <v>616</v>
      </c>
      <c r="B170" s="303" t="s">
        <v>535</v>
      </c>
      <c r="C170" s="138">
        <v>134</v>
      </c>
      <c r="D170" s="139">
        <v>0.50155518357370188</v>
      </c>
      <c r="E170" s="140">
        <v>0.7</v>
      </c>
      <c r="F170" s="140">
        <f t="shared" si="14"/>
        <v>0.30000000000000004</v>
      </c>
      <c r="G170" s="141">
        <v>0.40397350993377484</v>
      </c>
      <c r="H170" s="91">
        <v>30000</v>
      </c>
      <c r="I170" s="271">
        <v>30000</v>
      </c>
      <c r="J170" s="281">
        <f t="shared" si="10"/>
        <v>30000</v>
      </c>
      <c r="K170" s="282">
        <v>12638</v>
      </c>
      <c r="L170" s="266">
        <f t="shared" si="11"/>
        <v>17362</v>
      </c>
      <c r="M170" s="155">
        <v>350</v>
      </c>
      <c r="N170" s="156">
        <f t="shared" si="12"/>
        <v>350</v>
      </c>
      <c r="O170" s="297">
        <f t="shared" si="13"/>
        <v>17012</v>
      </c>
    </row>
    <row r="171" spans="1:71" ht="15" customHeight="1" x14ac:dyDescent="0.25">
      <c r="A171" s="75">
        <v>1945</v>
      </c>
      <c r="B171" s="302" t="s">
        <v>536</v>
      </c>
      <c r="C171" s="133">
        <v>838</v>
      </c>
      <c r="D171" s="134">
        <v>13.406176952983342</v>
      </c>
      <c r="E171" s="135">
        <v>0.6</v>
      </c>
      <c r="F171" s="135">
        <f t="shared" si="14"/>
        <v>0.4</v>
      </c>
      <c r="G171" s="136">
        <v>0.17061611374407584</v>
      </c>
      <c r="H171" s="90">
        <v>32920</v>
      </c>
      <c r="I171" s="274">
        <f>40*C171</f>
        <v>33520</v>
      </c>
      <c r="J171" s="279">
        <f t="shared" si="10"/>
        <v>33520</v>
      </c>
      <c r="K171" s="280">
        <v>0</v>
      </c>
      <c r="L171" s="149">
        <f t="shared" si="11"/>
        <v>33520</v>
      </c>
      <c r="M171" s="150">
        <v>18000</v>
      </c>
      <c r="N171" s="151">
        <f t="shared" si="12"/>
        <v>18000</v>
      </c>
      <c r="O171" s="296">
        <f t="shared" si="13"/>
        <v>15520</v>
      </c>
    </row>
    <row r="172" spans="1:71" ht="15" customHeight="1" x14ac:dyDescent="0.25">
      <c r="A172" s="75">
        <v>1526</v>
      </c>
      <c r="B172" s="303" t="s">
        <v>537</v>
      </c>
      <c r="C172" s="138">
        <v>1278</v>
      </c>
      <c r="D172" s="139">
        <v>2.6845130325938529</v>
      </c>
      <c r="E172" s="140">
        <v>0.7</v>
      </c>
      <c r="F172" s="140">
        <f t="shared" si="14"/>
        <v>0.30000000000000004</v>
      </c>
      <c r="G172" s="141">
        <v>0.36419753086419754</v>
      </c>
      <c r="H172" s="94">
        <v>52640</v>
      </c>
      <c r="I172" s="271">
        <f>40*C172</f>
        <v>51120</v>
      </c>
      <c r="J172" s="281">
        <f t="shared" si="10"/>
        <v>52640</v>
      </c>
      <c r="K172" s="282">
        <v>45566.400000000009</v>
      </c>
      <c r="L172" s="266">
        <f t="shared" si="11"/>
        <v>7073.5999999999913</v>
      </c>
      <c r="M172" s="155">
        <v>7700</v>
      </c>
      <c r="N172" s="156">
        <f t="shared" si="12"/>
        <v>7073.5999999999913</v>
      </c>
      <c r="O172" s="297">
        <f t="shared" si="13"/>
        <v>0</v>
      </c>
    </row>
    <row r="173" spans="1:71" ht="15" customHeight="1" x14ac:dyDescent="0.25">
      <c r="A173" s="75">
        <v>3654</v>
      </c>
      <c r="B173" s="302" t="s">
        <v>538</v>
      </c>
      <c r="C173" s="133">
        <v>341</v>
      </c>
      <c r="D173" s="134">
        <v>0.81508751290820747</v>
      </c>
      <c r="E173" s="135">
        <v>0.8</v>
      </c>
      <c r="F173" s="135">
        <f t="shared" si="14"/>
        <v>0.19999999999999996</v>
      </c>
      <c r="G173" s="136">
        <v>0.46470588235294119</v>
      </c>
      <c r="H173" s="90">
        <v>30000</v>
      </c>
      <c r="I173" s="270">
        <v>30000</v>
      </c>
      <c r="J173" s="279">
        <f t="shared" si="10"/>
        <v>30000</v>
      </c>
      <c r="K173" s="280">
        <v>13762.599999999997</v>
      </c>
      <c r="L173" s="149">
        <f t="shared" si="11"/>
        <v>16237.400000000003</v>
      </c>
      <c r="M173" s="150">
        <v>0</v>
      </c>
      <c r="N173" s="151">
        <f t="shared" si="12"/>
        <v>0</v>
      </c>
      <c r="O173" s="296">
        <f t="shared" si="13"/>
        <v>16237.400000000003</v>
      </c>
    </row>
    <row r="174" spans="1:71" ht="15" customHeight="1" x14ac:dyDescent="0.25">
      <c r="A174" s="75">
        <v>3990</v>
      </c>
      <c r="B174" s="303" t="s">
        <v>539</v>
      </c>
      <c r="C174" s="138">
        <v>669</v>
      </c>
      <c r="D174" s="139">
        <v>4.5301569705484681</v>
      </c>
      <c r="E174" s="140">
        <v>0.8</v>
      </c>
      <c r="F174" s="140">
        <f t="shared" si="14"/>
        <v>0.19999999999999996</v>
      </c>
      <c r="G174" s="141">
        <v>0.56156156156156156</v>
      </c>
      <c r="H174" s="91">
        <v>30000</v>
      </c>
      <c r="I174" s="271">
        <v>30000</v>
      </c>
      <c r="J174" s="281">
        <f t="shared" si="10"/>
        <v>30000</v>
      </c>
      <c r="K174" s="282">
        <v>21292</v>
      </c>
      <c r="L174" s="266">
        <f t="shared" si="11"/>
        <v>8708</v>
      </c>
      <c r="M174" s="155">
        <v>9600</v>
      </c>
      <c r="N174" s="156">
        <f t="shared" si="12"/>
        <v>8708</v>
      </c>
      <c r="O174" s="297">
        <f t="shared" si="13"/>
        <v>0</v>
      </c>
    </row>
    <row r="175" spans="1:71" ht="15" customHeight="1" x14ac:dyDescent="0.25">
      <c r="A175" s="77">
        <v>4011</v>
      </c>
      <c r="B175" s="302" t="s">
        <v>540</v>
      </c>
      <c r="C175" s="133">
        <v>91</v>
      </c>
      <c r="D175" s="134">
        <v>10.477376925361929</v>
      </c>
      <c r="E175" s="135">
        <v>0.5</v>
      </c>
      <c r="F175" s="135">
        <f t="shared" si="14"/>
        <v>0.5</v>
      </c>
      <c r="G175" s="136">
        <v>0.14606741573033707</v>
      </c>
      <c r="H175" s="90">
        <v>30000</v>
      </c>
      <c r="I175" s="270">
        <v>30000</v>
      </c>
      <c r="J175" s="279">
        <f t="shared" si="10"/>
        <v>30000</v>
      </c>
      <c r="K175" s="280">
        <v>4990</v>
      </c>
      <c r="L175" s="149">
        <f t="shared" si="11"/>
        <v>25010</v>
      </c>
      <c r="M175" s="150">
        <v>7000</v>
      </c>
      <c r="N175" s="151">
        <f t="shared" si="12"/>
        <v>7000</v>
      </c>
      <c r="O175" s="296">
        <f t="shared" si="13"/>
        <v>18010</v>
      </c>
    </row>
    <row r="176" spans="1:71" s="257" customFormat="1" ht="15" customHeight="1" x14ac:dyDescent="0.25">
      <c r="A176" s="249">
        <v>4025</v>
      </c>
      <c r="B176" s="305" t="s">
        <v>541</v>
      </c>
      <c r="C176" s="250">
        <v>515</v>
      </c>
      <c r="D176" s="251">
        <v>8.3342640737367528</v>
      </c>
      <c r="E176" s="252">
        <v>0.6</v>
      </c>
      <c r="F176" s="252">
        <f t="shared" si="14"/>
        <v>0.4</v>
      </c>
      <c r="G176" s="253">
        <v>0.19888475836431227</v>
      </c>
      <c r="H176" s="254">
        <v>30000</v>
      </c>
      <c r="I176" s="273">
        <v>30000</v>
      </c>
      <c r="J176" s="281">
        <f t="shared" si="10"/>
        <v>30000</v>
      </c>
      <c r="K176" s="284">
        <v>30000</v>
      </c>
      <c r="L176" s="267">
        <f t="shared" si="11"/>
        <v>0</v>
      </c>
      <c r="M176" s="255">
        <v>18600</v>
      </c>
      <c r="N176" s="256">
        <f t="shared" si="12"/>
        <v>0</v>
      </c>
      <c r="O176" s="299">
        <f t="shared" si="13"/>
        <v>0</v>
      </c>
    </row>
    <row r="177" spans="1:71" ht="15" customHeight="1" x14ac:dyDescent="0.25">
      <c r="A177" s="75">
        <v>4067</v>
      </c>
      <c r="B177" s="302" t="s">
        <v>542</v>
      </c>
      <c r="C177" s="133">
        <v>1105</v>
      </c>
      <c r="D177" s="134">
        <v>11.161999807441866</v>
      </c>
      <c r="E177" s="135">
        <v>0.7</v>
      </c>
      <c r="F177" s="135">
        <f t="shared" si="14"/>
        <v>0.30000000000000004</v>
      </c>
      <c r="G177" s="136">
        <v>0.40603700097370982</v>
      </c>
      <c r="H177" s="93">
        <v>44840</v>
      </c>
      <c r="I177" s="270">
        <f>40*C177</f>
        <v>44200</v>
      </c>
      <c r="J177" s="279">
        <f t="shared" si="10"/>
        <v>44840</v>
      </c>
      <c r="K177" s="280">
        <v>6607.5000000000009</v>
      </c>
      <c r="L177" s="149">
        <f t="shared" si="11"/>
        <v>38232.5</v>
      </c>
      <c r="M177" s="150">
        <v>86100</v>
      </c>
      <c r="N177" s="151">
        <f t="shared" si="12"/>
        <v>38232.5</v>
      </c>
      <c r="O177" s="296">
        <f t="shared" si="13"/>
        <v>0</v>
      </c>
    </row>
    <row r="178" spans="1:71" s="257" customFormat="1" ht="15" customHeight="1" x14ac:dyDescent="0.25">
      <c r="A178" s="249">
        <v>4074</v>
      </c>
      <c r="B178" s="305" t="s">
        <v>543</v>
      </c>
      <c r="C178" s="250">
        <v>1795</v>
      </c>
      <c r="D178" s="251">
        <v>10.05776946887605</v>
      </c>
      <c r="E178" s="252">
        <v>0.6</v>
      </c>
      <c r="F178" s="252">
        <f t="shared" si="14"/>
        <v>0.4</v>
      </c>
      <c r="G178" s="253">
        <v>0.28036845135290733</v>
      </c>
      <c r="H178" s="254">
        <v>60000</v>
      </c>
      <c r="I178" s="273">
        <v>60000</v>
      </c>
      <c r="J178" s="281">
        <f t="shared" si="10"/>
        <v>60000</v>
      </c>
      <c r="K178" s="284">
        <v>60000</v>
      </c>
      <c r="L178" s="267">
        <f t="shared" si="11"/>
        <v>0</v>
      </c>
      <c r="M178" s="255">
        <v>7200</v>
      </c>
      <c r="N178" s="256">
        <f t="shared" si="12"/>
        <v>0</v>
      </c>
      <c r="O178" s="299">
        <f t="shared" si="13"/>
        <v>0</v>
      </c>
    </row>
    <row r="179" spans="1:71" s="257" customFormat="1" ht="15" customHeight="1" x14ac:dyDescent="0.25">
      <c r="A179" s="249">
        <v>4088</v>
      </c>
      <c r="B179" s="304" t="s">
        <v>544</v>
      </c>
      <c r="C179" s="258">
        <v>1285</v>
      </c>
      <c r="D179" s="259">
        <v>13.177054803289916</v>
      </c>
      <c r="E179" s="260">
        <v>0.6</v>
      </c>
      <c r="F179" s="260">
        <f t="shared" si="14"/>
        <v>0.4</v>
      </c>
      <c r="G179" s="261">
        <v>0.26598465473145783</v>
      </c>
      <c r="H179" s="262">
        <v>52280</v>
      </c>
      <c r="I179" s="272">
        <f>40*C179</f>
        <v>51400</v>
      </c>
      <c r="J179" s="279">
        <f t="shared" si="10"/>
        <v>52280</v>
      </c>
      <c r="K179" s="283">
        <v>52280</v>
      </c>
      <c r="L179" s="265">
        <f t="shared" si="11"/>
        <v>0</v>
      </c>
      <c r="M179" s="263">
        <v>4800</v>
      </c>
      <c r="N179" s="264">
        <f t="shared" si="12"/>
        <v>0</v>
      </c>
      <c r="O179" s="298">
        <f t="shared" si="13"/>
        <v>0</v>
      </c>
    </row>
    <row r="180" spans="1:71" s="257" customFormat="1" ht="15" customHeight="1" x14ac:dyDescent="0.25">
      <c r="A180" s="249">
        <v>4165</v>
      </c>
      <c r="B180" s="305" t="s">
        <v>545</v>
      </c>
      <c r="C180" s="250">
        <v>1669</v>
      </c>
      <c r="D180" s="251">
        <v>14.762856570430317</v>
      </c>
      <c r="E180" s="252">
        <v>0.6</v>
      </c>
      <c r="F180" s="252">
        <f t="shared" si="14"/>
        <v>0.4</v>
      </c>
      <c r="G180" s="253">
        <v>0.21828908554572271</v>
      </c>
      <c r="H180" s="254">
        <v>60000</v>
      </c>
      <c r="I180" s="273">
        <v>60000</v>
      </c>
      <c r="J180" s="281">
        <f t="shared" si="10"/>
        <v>60000</v>
      </c>
      <c r="K180" s="284">
        <v>60000</v>
      </c>
      <c r="L180" s="267">
        <f t="shared" si="11"/>
        <v>0</v>
      </c>
      <c r="M180" s="255">
        <v>120600</v>
      </c>
      <c r="N180" s="256">
        <f t="shared" si="12"/>
        <v>0</v>
      </c>
      <c r="O180" s="299">
        <f t="shared" si="13"/>
        <v>0</v>
      </c>
    </row>
    <row r="181" spans="1:71" s="81" customFormat="1" ht="15" customHeight="1" x14ac:dyDescent="0.25">
      <c r="A181" s="80">
        <v>4186</v>
      </c>
      <c r="B181" s="302" t="s">
        <v>546</v>
      </c>
      <c r="C181" s="133">
        <v>926</v>
      </c>
      <c r="D181" s="134">
        <v>3.2122997272005103</v>
      </c>
      <c r="E181" s="135">
        <v>0.7</v>
      </c>
      <c r="F181" s="135">
        <f t="shared" si="14"/>
        <v>0.30000000000000004</v>
      </c>
      <c r="G181" s="136">
        <v>0.38452237001209189</v>
      </c>
      <c r="H181" s="93">
        <v>37800</v>
      </c>
      <c r="I181" s="270">
        <f>40*C181</f>
        <v>37040</v>
      </c>
      <c r="J181" s="279">
        <f t="shared" si="10"/>
        <v>37800</v>
      </c>
      <c r="K181" s="280">
        <v>37700</v>
      </c>
      <c r="L181" s="149">
        <f t="shared" si="11"/>
        <v>100</v>
      </c>
      <c r="M181" s="150">
        <v>30800</v>
      </c>
      <c r="N181" s="151">
        <f t="shared" si="12"/>
        <v>100</v>
      </c>
      <c r="O181" s="296">
        <f t="shared" si="13"/>
        <v>0</v>
      </c>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c r="AX181" s="76"/>
      <c r="AY181" s="76"/>
      <c r="AZ181" s="76"/>
      <c r="BA181" s="76"/>
      <c r="BB181" s="76"/>
      <c r="BC181" s="76"/>
      <c r="BD181" s="76"/>
      <c r="BE181" s="76"/>
      <c r="BF181" s="76"/>
      <c r="BG181" s="76"/>
      <c r="BH181" s="76"/>
      <c r="BI181" s="76"/>
      <c r="BJ181" s="76"/>
      <c r="BK181" s="76"/>
      <c r="BL181" s="76"/>
      <c r="BM181" s="76"/>
      <c r="BN181" s="76"/>
      <c r="BO181" s="76"/>
      <c r="BP181" s="76"/>
      <c r="BQ181" s="76"/>
      <c r="BR181" s="76"/>
      <c r="BS181" s="76"/>
    </row>
    <row r="182" spans="1:71" ht="15" customHeight="1" x14ac:dyDescent="0.25">
      <c r="A182" s="75">
        <v>4207</v>
      </c>
      <c r="B182" s="303" t="s">
        <v>547</v>
      </c>
      <c r="C182" s="138">
        <v>490</v>
      </c>
      <c r="D182" s="139">
        <v>3.1032887899673578</v>
      </c>
      <c r="E182" s="140">
        <v>0.7</v>
      </c>
      <c r="F182" s="140">
        <f t="shared" si="14"/>
        <v>0.30000000000000004</v>
      </c>
      <c r="G182" s="141">
        <v>0.47773279352226722</v>
      </c>
      <c r="H182" s="91">
        <v>30000</v>
      </c>
      <c r="I182" s="271">
        <v>30000</v>
      </c>
      <c r="J182" s="281">
        <f t="shared" si="10"/>
        <v>30000</v>
      </c>
      <c r="K182" s="282">
        <v>29990</v>
      </c>
      <c r="L182" s="266">
        <f t="shared" si="11"/>
        <v>10</v>
      </c>
      <c r="M182" s="155">
        <v>1610</v>
      </c>
      <c r="N182" s="156">
        <f t="shared" si="12"/>
        <v>10</v>
      </c>
      <c r="O182" s="297">
        <f t="shared" si="13"/>
        <v>0</v>
      </c>
    </row>
    <row r="183" spans="1:71" s="257" customFormat="1" ht="15" customHeight="1" x14ac:dyDescent="0.25">
      <c r="A183" s="249">
        <v>4221</v>
      </c>
      <c r="B183" s="304" t="s">
        <v>548</v>
      </c>
      <c r="C183" s="258">
        <v>1088</v>
      </c>
      <c r="D183" s="259">
        <v>13.516099269950134</v>
      </c>
      <c r="E183" s="260">
        <v>0.6</v>
      </c>
      <c r="F183" s="260">
        <f t="shared" si="14"/>
        <v>0.4</v>
      </c>
      <c r="G183" s="261">
        <v>0.26550868486352358</v>
      </c>
      <c r="H183" s="262">
        <v>44240</v>
      </c>
      <c r="I183" s="272">
        <f>40*C183</f>
        <v>43520</v>
      </c>
      <c r="J183" s="279">
        <f t="shared" si="10"/>
        <v>44240</v>
      </c>
      <c r="K183" s="283">
        <v>44240.4</v>
      </c>
      <c r="L183" s="265">
        <v>0</v>
      </c>
      <c r="M183" s="263">
        <v>9000</v>
      </c>
      <c r="N183" s="264">
        <f t="shared" si="12"/>
        <v>0</v>
      </c>
      <c r="O183" s="298">
        <f t="shared" si="13"/>
        <v>0</v>
      </c>
    </row>
    <row r="184" spans="1:71" ht="15" customHeight="1" x14ac:dyDescent="0.25">
      <c r="A184" s="75">
        <v>4228</v>
      </c>
      <c r="B184" s="303" t="s">
        <v>549</v>
      </c>
      <c r="C184" s="138">
        <v>864</v>
      </c>
      <c r="D184" s="139">
        <v>9.3535446067603072</v>
      </c>
      <c r="E184" s="140">
        <v>0.7</v>
      </c>
      <c r="F184" s="140">
        <f t="shared" si="14"/>
        <v>0.30000000000000004</v>
      </c>
      <c r="G184" s="141">
        <v>0.30209617755856966</v>
      </c>
      <c r="H184" s="91">
        <v>34440</v>
      </c>
      <c r="I184" s="275">
        <f>40*C184</f>
        <v>34560</v>
      </c>
      <c r="J184" s="281">
        <f t="shared" si="10"/>
        <v>34560</v>
      </c>
      <c r="K184" s="282">
        <v>34339.800000000003</v>
      </c>
      <c r="L184" s="266">
        <f t="shared" si="11"/>
        <v>220.19999999999709</v>
      </c>
      <c r="M184" s="155">
        <v>1540</v>
      </c>
      <c r="N184" s="156">
        <f t="shared" si="12"/>
        <v>220.19999999999709</v>
      </c>
      <c r="O184" s="297">
        <f t="shared" si="13"/>
        <v>0</v>
      </c>
    </row>
    <row r="185" spans="1:71" ht="15" customHeight="1" x14ac:dyDescent="0.25">
      <c r="A185" s="75">
        <v>4235</v>
      </c>
      <c r="B185" s="302" t="s">
        <v>550</v>
      </c>
      <c r="C185" s="133">
        <v>162</v>
      </c>
      <c r="D185" s="134">
        <v>4.3872239942544917</v>
      </c>
      <c r="E185" s="135">
        <v>0.6</v>
      </c>
      <c r="F185" s="135">
        <f t="shared" si="14"/>
        <v>0.4</v>
      </c>
      <c r="G185" s="136">
        <v>0.18439716312056736</v>
      </c>
      <c r="H185" s="90">
        <v>30000</v>
      </c>
      <c r="I185" s="270">
        <v>30000</v>
      </c>
      <c r="J185" s="279">
        <f t="shared" si="10"/>
        <v>30000</v>
      </c>
      <c r="K185" s="280">
        <v>0</v>
      </c>
      <c r="L185" s="149">
        <f t="shared" si="11"/>
        <v>30000</v>
      </c>
      <c r="M185" s="150">
        <v>25800</v>
      </c>
      <c r="N185" s="151">
        <f t="shared" si="12"/>
        <v>25800</v>
      </c>
      <c r="O185" s="296">
        <f t="shared" si="13"/>
        <v>4200</v>
      </c>
    </row>
    <row r="186" spans="1:71" s="257" customFormat="1" ht="15" customHeight="1" x14ac:dyDescent="0.25">
      <c r="A186" s="249">
        <v>4151</v>
      </c>
      <c r="B186" s="305" t="s">
        <v>551</v>
      </c>
      <c r="C186" s="250">
        <v>825</v>
      </c>
      <c r="D186" s="251">
        <v>6.6211347734318586</v>
      </c>
      <c r="E186" s="252">
        <v>0.6</v>
      </c>
      <c r="F186" s="252">
        <f t="shared" si="14"/>
        <v>0.4</v>
      </c>
      <c r="G186" s="253">
        <v>0.28322147651006713</v>
      </c>
      <c r="H186" s="254">
        <v>33960</v>
      </c>
      <c r="I186" s="273">
        <f>40*C186</f>
        <v>33000</v>
      </c>
      <c r="J186" s="281">
        <f t="shared" si="10"/>
        <v>33960</v>
      </c>
      <c r="K186" s="284">
        <v>33960</v>
      </c>
      <c r="L186" s="267">
        <f t="shared" si="11"/>
        <v>0</v>
      </c>
      <c r="M186" s="255">
        <v>0</v>
      </c>
      <c r="N186" s="256">
        <f t="shared" si="12"/>
        <v>0</v>
      </c>
      <c r="O186" s="299">
        <f t="shared" si="13"/>
        <v>0</v>
      </c>
    </row>
    <row r="187" spans="1:71" s="257" customFormat="1" ht="15" customHeight="1" x14ac:dyDescent="0.25">
      <c r="A187" s="249">
        <v>490</v>
      </c>
      <c r="B187" s="304" t="s">
        <v>552</v>
      </c>
      <c r="C187" s="258">
        <v>474</v>
      </c>
      <c r="D187" s="259">
        <v>4.1438637015877653</v>
      </c>
      <c r="E187" s="260">
        <v>0.7</v>
      </c>
      <c r="F187" s="260">
        <f t="shared" si="14"/>
        <v>0.30000000000000004</v>
      </c>
      <c r="G187" s="261">
        <v>0.3316831683168317</v>
      </c>
      <c r="H187" s="262">
        <v>30000</v>
      </c>
      <c r="I187" s="272">
        <v>30000</v>
      </c>
      <c r="J187" s="279">
        <f t="shared" si="10"/>
        <v>30000</v>
      </c>
      <c r="K187" s="283">
        <v>30000</v>
      </c>
      <c r="L187" s="265">
        <f t="shared" si="11"/>
        <v>0</v>
      </c>
      <c r="M187" s="263">
        <v>2100</v>
      </c>
      <c r="N187" s="264">
        <f t="shared" si="12"/>
        <v>0</v>
      </c>
      <c r="O187" s="298">
        <f t="shared" si="13"/>
        <v>0</v>
      </c>
    </row>
    <row r="188" spans="1:71" ht="15" customHeight="1" x14ac:dyDescent="0.25">
      <c r="A188" s="75">
        <v>4270</v>
      </c>
      <c r="B188" s="303" t="s">
        <v>553</v>
      </c>
      <c r="C188" s="138">
        <v>250</v>
      </c>
      <c r="D188" s="139">
        <v>3.0960673780647641</v>
      </c>
      <c r="E188" s="140">
        <v>0.6</v>
      </c>
      <c r="F188" s="140">
        <f t="shared" si="14"/>
        <v>0.4</v>
      </c>
      <c r="G188" s="141">
        <v>0.21875</v>
      </c>
      <c r="H188" s="91">
        <v>30000</v>
      </c>
      <c r="I188" s="271">
        <v>30000</v>
      </c>
      <c r="J188" s="281">
        <f t="shared" si="10"/>
        <v>30000</v>
      </c>
      <c r="K188" s="282">
        <v>29500</v>
      </c>
      <c r="L188" s="266">
        <f t="shared" si="11"/>
        <v>500</v>
      </c>
      <c r="M188" s="155">
        <v>0</v>
      </c>
      <c r="N188" s="156">
        <f t="shared" si="12"/>
        <v>0</v>
      </c>
      <c r="O188" s="297">
        <f t="shared" si="13"/>
        <v>500</v>
      </c>
    </row>
    <row r="189" spans="1:71" ht="15" customHeight="1" x14ac:dyDescent="0.25">
      <c r="A189" s="75">
        <v>4305</v>
      </c>
      <c r="B189" s="302" t="s">
        <v>554</v>
      </c>
      <c r="C189" s="133">
        <v>1065</v>
      </c>
      <c r="D189" s="134">
        <v>12.0678384393506</v>
      </c>
      <c r="E189" s="135">
        <v>0.6</v>
      </c>
      <c r="F189" s="135">
        <f t="shared" si="14"/>
        <v>0.4</v>
      </c>
      <c r="G189" s="136">
        <v>0.33685064935064934</v>
      </c>
      <c r="H189" s="93">
        <v>43800</v>
      </c>
      <c r="I189" s="270">
        <f>40*C189</f>
        <v>42600</v>
      </c>
      <c r="J189" s="279">
        <f t="shared" si="10"/>
        <v>43800</v>
      </c>
      <c r="K189" s="280">
        <v>39800</v>
      </c>
      <c r="L189" s="149">
        <f t="shared" si="11"/>
        <v>4000</v>
      </c>
      <c r="M189" s="150">
        <v>56400</v>
      </c>
      <c r="N189" s="151">
        <f t="shared" si="12"/>
        <v>4000</v>
      </c>
      <c r="O189" s="296">
        <f t="shared" si="13"/>
        <v>0</v>
      </c>
    </row>
    <row r="190" spans="1:71" ht="15" customHeight="1" x14ac:dyDescent="0.25">
      <c r="A190" s="75">
        <v>4330</v>
      </c>
      <c r="B190" s="303" t="s">
        <v>555</v>
      </c>
      <c r="C190" s="138">
        <v>149</v>
      </c>
      <c r="D190" s="139">
        <v>1.375973075461228</v>
      </c>
      <c r="E190" s="140">
        <v>0.8</v>
      </c>
      <c r="F190" s="140">
        <f t="shared" si="14"/>
        <v>0.19999999999999996</v>
      </c>
      <c r="G190" s="141">
        <v>0.5467625899280576</v>
      </c>
      <c r="H190" s="91">
        <v>30000</v>
      </c>
      <c r="I190" s="271">
        <v>30000</v>
      </c>
      <c r="J190" s="281">
        <f t="shared" si="10"/>
        <v>30000</v>
      </c>
      <c r="K190" s="282">
        <v>0</v>
      </c>
      <c r="L190" s="266">
        <f t="shared" si="11"/>
        <v>30000</v>
      </c>
      <c r="M190" s="155">
        <v>480</v>
      </c>
      <c r="N190" s="156">
        <f t="shared" si="12"/>
        <v>480</v>
      </c>
      <c r="O190" s="297">
        <f t="shared" si="13"/>
        <v>29520</v>
      </c>
    </row>
    <row r="191" spans="1:71" ht="15" customHeight="1" x14ac:dyDescent="0.25">
      <c r="A191" s="75">
        <v>4347</v>
      </c>
      <c r="B191" s="302" t="s">
        <v>556</v>
      </c>
      <c r="C191" s="133">
        <v>800</v>
      </c>
      <c r="D191" s="134">
        <v>1.3616164042307606</v>
      </c>
      <c r="E191" s="135">
        <v>0.7</v>
      </c>
      <c r="F191" s="135">
        <f t="shared" si="14"/>
        <v>0.30000000000000004</v>
      </c>
      <c r="G191" s="136">
        <v>0.41935483870967744</v>
      </c>
      <c r="H191" s="90">
        <v>31760</v>
      </c>
      <c r="I191" s="270">
        <f>40*C191</f>
        <v>32000</v>
      </c>
      <c r="J191" s="279">
        <f t="shared" si="10"/>
        <v>32000</v>
      </c>
      <c r="K191" s="280">
        <v>30000.1</v>
      </c>
      <c r="L191" s="149">
        <f t="shared" si="11"/>
        <v>1999.9000000000015</v>
      </c>
      <c r="M191" s="150">
        <v>25900</v>
      </c>
      <c r="N191" s="151">
        <f t="shared" si="12"/>
        <v>1999.9000000000015</v>
      </c>
      <c r="O191" s="296">
        <f t="shared" si="13"/>
        <v>0</v>
      </c>
    </row>
    <row r="192" spans="1:71" ht="15" customHeight="1" x14ac:dyDescent="0.25">
      <c r="A192" s="75">
        <v>4368</v>
      </c>
      <c r="B192" s="303" t="s">
        <v>557</v>
      </c>
      <c r="C192" s="138">
        <v>585</v>
      </c>
      <c r="D192" s="139">
        <v>1.5934756979442148</v>
      </c>
      <c r="E192" s="140">
        <v>0.6</v>
      </c>
      <c r="F192" s="140">
        <f t="shared" si="14"/>
        <v>0.4</v>
      </c>
      <c r="G192" s="141">
        <v>0.33044982698961939</v>
      </c>
      <c r="H192" s="91">
        <v>30000</v>
      </c>
      <c r="I192" s="271">
        <v>30000</v>
      </c>
      <c r="J192" s="281">
        <f t="shared" si="10"/>
        <v>30000</v>
      </c>
      <c r="K192" s="282">
        <v>22699</v>
      </c>
      <c r="L192" s="266">
        <f t="shared" si="11"/>
        <v>7301</v>
      </c>
      <c r="M192" s="155">
        <v>600</v>
      </c>
      <c r="N192" s="156">
        <f t="shared" si="12"/>
        <v>600</v>
      </c>
      <c r="O192" s="297">
        <f t="shared" si="13"/>
        <v>6701</v>
      </c>
    </row>
    <row r="193" spans="1:17" ht="15" customHeight="1" x14ac:dyDescent="0.25">
      <c r="A193" s="75">
        <v>4389</v>
      </c>
      <c r="B193" s="302" t="s">
        <v>558</v>
      </c>
      <c r="C193" s="133">
        <v>1508</v>
      </c>
      <c r="D193" s="134">
        <v>10.198491488237899</v>
      </c>
      <c r="E193" s="135">
        <v>0.6</v>
      </c>
      <c r="F193" s="135">
        <f t="shared" si="14"/>
        <v>0.4</v>
      </c>
      <c r="G193" s="136">
        <v>0.33071381794368043</v>
      </c>
      <c r="H193" s="90">
        <v>60000</v>
      </c>
      <c r="I193" s="270">
        <v>60000</v>
      </c>
      <c r="J193" s="279">
        <f t="shared" si="10"/>
        <v>60000</v>
      </c>
      <c r="K193" s="280">
        <v>53554.400000000001</v>
      </c>
      <c r="L193" s="149">
        <f t="shared" si="11"/>
        <v>6445.5999999999985</v>
      </c>
      <c r="M193" s="150">
        <v>15600</v>
      </c>
      <c r="N193" s="151">
        <f t="shared" si="12"/>
        <v>6445.5999999999985</v>
      </c>
      <c r="O193" s="296">
        <f t="shared" si="13"/>
        <v>0</v>
      </c>
    </row>
    <row r="194" spans="1:17" s="257" customFormat="1" ht="15" customHeight="1" x14ac:dyDescent="0.25">
      <c r="A194" s="249">
        <v>4459</v>
      </c>
      <c r="B194" s="305" t="s">
        <v>559</v>
      </c>
      <c r="C194" s="250">
        <v>277</v>
      </c>
      <c r="D194" s="251">
        <v>3.3433837298983939</v>
      </c>
      <c r="E194" s="252">
        <v>0.7</v>
      </c>
      <c r="F194" s="252">
        <f t="shared" si="14"/>
        <v>0.30000000000000004</v>
      </c>
      <c r="G194" s="253">
        <v>0.38461538461538464</v>
      </c>
      <c r="H194" s="254">
        <v>30000</v>
      </c>
      <c r="I194" s="273">
        <v>30000</v>
      </c>
      <c r="J194" s="281">
        <f t="shared" si="10"/>
        <v>30000</v>
      </c>
      <c r="K194" s="284">
        <v>30000.000000000004</v>
      </c>
      <c r="L194" s="267">
        <f t="shared" si="11"/>
        <v>0</v>
      </c>
      <c r="M194" s="255">
        <v>2660</v>
      </c>
      <c r="N194" s="256">
        <f t="shared" si="12"/>
        <v>0</v>
      </c>
      <c r="O194" s="299">
        <f t="shared" si="13"/>
        <v>0</v>
      </c>
    </row>
    <row r="195" spans="1:17" ht="15" customHeight="1" x14ac:dyDescent="0.25">
      <c r="A195" s="75">
        <v>4508</v>
      </c>
      <c r="B195" s="302" t="s">
        <v>560</v>
      </c>
      <c r="C195" s="133">
        <v>406</v>
      </c>
      <c r="D195" s="134">
        <v>6.6680026431502615</v>
      </c>
      <c r="E195" s="135">
        <v>0.6</v>
      </c>
      <c r="F195" s="135">
        <f t="shared" si="14"/>
        <v>0.4</v>
      </c>
      <c r="G195" s="136">
        <v>0.35465116279069769</v>
      </c>
      <c r="H195" s="90">
        <v>30000</v>
      </c>
      <c r="I195" s="270">
        <v>30000</v>
      </c>
      <c r="J195" s="279">
        <f t="shared" si="10"/>
        <v>30000</v>
      </c>
      <c r="K195" s="280">
        <v>29655.9</v>
      </c>
      <c r="L195" s="149">
        <f t="shared" si="11"/>
        <v>344.09999999999854</v>
      </c>
      <c r="M195" s="150">
        <v>3600</v>
      </c>
      <c r="N195" s="151">
        <f t="shared" si="12"/>
        <v>344.09999999999854</v>
      </c>
      <c r="O195" s="296">
        <f t="shared" si="13"/>
        <v>0</v>
      </c>
    </row>
    <row r="196" spans="1:17" s="257" customFormat="1" ht="15" customHeight="1" x14ac:dyDescent="0.25">
      <c r="A196" s="249">
        <v>4501</v>
      </c>
      <c r="B196" s="305" t="s">
        <v>561</v>
      </c>
      <c r="C196" s="250">
        <v>2298</v>
      </c>
      <c r="D196" s="251">
        <v>10.89739905265875</v>
      </c>
      <c r="E196" s="252">
        <v>0.7</v>
      </c>
      <c r="F196" s="252">
        <f t="shared" si="14"/>
        <v>0.30000000000000004</v>
      </c>
      <c r="G196" s="253">
        <v>0.33002070393374744</v>
      </c>
      <c r="H196" s="254">
        <v>60000</v>
      </c>
      <c r="I196" s="273">
        <v>60000</v>
      </c>
      <c r="J196" s="281">
        <f t="shared" ref="J196:J259" si="15">MAX(H196,I196)</f>
        <v>60000</v>
      </c>
      <c r="K196" s="284">
        <v>60000</v>
      </c>
      <c r="L196" s="267">
        <f t="shared" ref="L196:L259" si="16">J196-K196</f>
        <v>0</v>
      </c>
      <c r="M196" s="255">
        <v>112000</v>
      </c>
      <c r="N196" s="256">
        <f t="shared" ref="N196:N259" si="17">MIN(L196,M196)</f>
        <v>0</v>
      </c>
      <c r="O196" s="299">
        <f t="shared" ref="O196:O259" si="18">L196-N196</f>
        <v>0</v>
      </c>
    </row>
    <row r="197" spans="1:17" ht="15" customHeight="1" x14ac:dyDescent="0.25">
      <c r="A197" s="75">
        <v>4529</v>
      </c>
      <c r="B197" s="302" t="s">
        <v>562</v>
      </c>
      <c r="C197" s="133">
        <v>326</v>
      </c>
      <c r="D197" s="134">
        <v>5.0183804418172597</v>
      </c>
      <c r="E197" s="135">
        <v>0.6</v>
      </c>
      <c r="F197" s="135">
        <f t="shared" si="14"/>
        <v>0.4</v>
      </c>
      <c r="G197" s="136">
        <v>0.34029850746268658</v>
      </c>
      <c r="H197" s="90">
        <v>30000</v>
      </c>
      <c r="I197" s="270">
        <v>30000</v>
      </c>
      <c r="J197" s="279">
        <f t="shared" si="15"/>
        <v>30000</v>
      </c>
      <c r="K197" s="280">
        <v>29473.600000000002</v>
      </c>
      <c r="L197" s="149">
        <f t="shared" si="16"/>
        <v>526.39999999999782</v>
      </c>
      <c r="M197" s="150">
        <v>2160</v>
      </c>
      <c r="N197" s="151">
        <f t="shared" si="17"/>
        <v>526.39999999999782</v>
      </c>
      <c r="O197" s="296">
        <f t="shared" si="18"/>
        <v>0</v>
      </c>
    </row>
    <row r="198" spans="1:17" s="257" customFormat="1" ht="15" customHeight="1" x14ac:dyDescent="0.25">
      <c r="A198" s="249">
        <v>4536</v>
      </c>
      <c r="B198" s="305" t="s">
        <v>563</v>
      </c>
      <c r="C198" s="250">
        <v>1076</v>
      </c>
      <c r="D198" s="251">
        <v>10.791727538671235</v>
      </c>
      <c r="E198" s="252">
        <v>0.6</v>
      </c>
      <c r="F198" s="252">
        <f t="shared" ref="F198:F261" si="19">1-E198</f>
        <v>0.4</v>
      </c>
      <c r="G198" s="253">
        <v>0.19575253924284394</v>
      </c>
      <c r="H198" s="254">
        <v>44120</v>
      </c>
      <c r="I198" s="273">
        <f>40*C198</f>
        <v>43040</v>
      </c>
      <c r="J198" s="281">
        <f t="shared" si="15"/>
        <v>44120</v>
      </c>
      <c r="K198" s="284">
        <v>44120</v>
      </c>
      <c r="L198" s="267">
        <f t="shared" si="16"/>
        <v>0</v>
      </c>
      <c r="M198" s="255">
        <v>1860</v>
      </c>
      <c r="N198" s="256">
        <f t="shared" si="17"/>
        <v>0</v>
      </c>
      <c r="O198" s="299">
        <f t="shared" si="18"/>
        <v>0</v>
      </c>
    </row>
    <row r="199" spans="1:17" ht="15" customHeight="1" x14ac:dyDescent="0.25">
      <c r="A199" s="75">
        <v>4543</v>
      </c>
      <c r="B199" s="302" t="s">
        <v>564</v>
      </c>
      <c r="C199" s="133">
        <v>1102</v>
      </c>
      <c r="D199" s="134">
        <v>12.565263158736101</v>
      </c>
      <c r="E199" s="135">
        <v>0.7</v>
      </c>
      <c r="F199" s="135">
        <f t="shared" si="19"/>
        <v>0.30000000000000004</v>
      </c>
      <c r="G199" s="136">
        <v>0.50793650793650791</v>
      </c>
      <c r="H199" s="90">
        <v>43520</v>
      </c>
      <c r="I199" s="274">
        <f>40*C199</f>
        <v>44080</v>
      </c>
      <c r="J199" s="279">
        <f t="shared" si="15"/>
        <v>44080</v>
      </c>
      <c r="K199" s="280">
        <v>43519.999999999993</v>
      </c>
      <c r="L199" s="149">
        <f t="shared" si="16"/>
        <v>560.00000000000728</v>
      </c>
      <c r="M199" s="150">
        <v>12600</v>
      </c>
      <c r="N199" s="151">
        <f t="shared" si="17"/>
        <v>560.00000000000728</v>
      </c>
      <c r="O199" s="296">
        <f t="shared" si="18"/>
        <v>0</v>
      </c>
      <c r="Q199" s="82"/>
    </row>
    <row r="200" spans="1:17" ht="15" customHeight="1" x14ac:dyDescent="0.25">
      <c r="A200" s="75">
        <v>4557</v>
      </c>
      <c r="B200" s="303" t="s">
        <v>565</v>
      </c>
      <c r="C200" s="138">
        <v>316</v>
      </c>
      <c r="D200" s="139">
        <v>3.5647969572481535</v>
      </c>
      <c r="E200" s="140">
        <v>0.7</v>
      </c>
      <c r="F200" s="140">
        <f t="shared" si="19"/>
        <v>0.30000000000000004</v>
      </c>
      <c r="G200" s="141">
        <v>0.33746898263027297</v>
      </c>
      <c r="H200" s="91">
        <v>30000</v>
      </c>
      <c r="I200" s="271">
        <v>30000</v>
      </c>
      <c r="J200" s="281">
        <f t="shared" si="15"/>
        <v>30000</v>
      </c>
      <c r="K200" s="282">
        <v>20290</v>
      </c>
      <c r="L200" s="266">
        <f t="shared" si="16"/>
        <v>9710</v>
      </c>
      <c r="M200" s="155">
        <v>10500</v>
      </c>
      <c r="N200" s="156">
        <f t="shared" si="17"/>
        <v>9710</v>
      </c>
      <c r="O200" s="297">
        <f t="shared" si="18"/>
        <v>0</v>
      </c>
      <c r="Q200" s="83"/>
    </row>
    <row r="201" spans="1:17" ht="15" customHeight="1" x14ac:dyDescent="0.25">
      <c r="A201" s="75">
        <v>4571</v>
      </c>
      <c r="B201" s="302" t="s">
        <v>566</v>
      </c>
      <c r="C201" s="133">
        <v>422</v>
      </c>
      <c r="D201" s="134">
        <v>1.0102993119923931</v>
      </c>
      <c r="E201" s="135">
        <v>0.7</v>
      </c>
      <c r="F201" s="135">
        <f t="shared" si="19"/>
        <v>0.30000000000000004</v>
      </c>
      <c r="G201" s="136">
        <v>0.41032608695652173</v>
      </c>
      <c r="H201" s="90">
        <v>30000</v>
      </c>
      <c r="I201" s="270">
        <v>30000</v>
      </c>
      <c r="J201" s="279">
        <f t="shared" si="15"/>
        <v>30000</v>
      </c>
      <c r="K201" s="280">
        <v>29797.200000000004</v>
      </c>
      <c r="L201" s="149">
        <f t="shared" si="16"/>
        <v>202.79999999999563</v>
      </c>
      <c r="M201" s="150">
        <v>280</v>
      </c>
      <c r="N201" s="151">
        <f t="shared" si="17"/>
        <v>202.79999999999563</v>
      </c>
      <c r="O201" s="296">
        <f t="shared" si="18"/>
        <v>0</v>
      </c>
      <c r="Q201" s="83"/>
    </row>
    <row r="202" spans="1:17" ht="15" customHeight="1" x14ac:dyDescent="0.25">
      <c r="A202" s="75">
        <v>4606</v>
      </c>
      <c r="B202" s="303" t="s">
        <v>567</v>
      </c>
      <c r="C202" s="138">
        <v>408</v>
      </c>
      <c r="D202" s="139">
        <v>4.504912222536162</v>
      </c>
      <c r="E202" s="140">
        <v>0.7</v>
      </c>
      <c r="F202" s="140">
        <f t="shared" si="19"/>
        <v>0.30000000000000004</v>
      </c>
      <c r="G202" s="141">
        <v>0.34188034188034189</v>
      </c>
      <c r="H202" s="91">
        <v>30000</v>
      </c>
      <c r="I202" s="271">
        <v>30000</v>
      </c>
      <c r="J202" s="281">
        <f t="shared" si="15"/>
        <v>30000</v>
      </c>
      <c r="K202" s="282">
        <v>28719.9</v>
      </c>
      <c r="L202" s="266">
        <f t="shared" si="16"/>
        <v>1280.0999999999985</v>
      </c>
      <c r="M202" s="155">
        <v>0</v>
      </c>
      <c r="N202" s="156">
        <f t="shared" si="17"/>
        <v>0</v>
      </c>
      <c r="O202" s="297">
        <f t="shared" si="18"/>
        <v>1280.0999999999985</v>
      </c>
      <c r="Q202" s="83"/>
    </row>
    <row r="203" spans="1:17" ht="15" customHeight="1" x14ac:dyDescent="0.25">
      <c r="A203" s="75">
        <v>4634</v>
      </c>
      <c r="B203" s="302" t="s">
        <v>568</v>
      </c>
      <c r="C203" s="133">
        <v>537</v>
      </c>
      <c r="D203" s="134">
        <v>8.9309322661083268</v>
      </c>
      <c r="E203" s="135">
        <v>0.7</v>
      </c>
      <c r="F203" s="135">
        <f t="shared" si="19"/>
        <v>0.30000000000000004</v>
      </c>
      <c r="G203" s="136">
        <v>0.2857142857142857</v>
      </c>
      <c r="H203" s="90">
        <v>30000</v>
      </c>
      <c r="I203" s="270">
        <v>30000</v>
      </c>
      <c r="J203" s="279">
        <f t="shared" si="15"/>
        <v>30000</v>
      </c>
      <c r="K203" s="280">
        <v>13640</v>
      </c>
      <c r="L203" s="149">
        <f t="shared" si="16"/>
        <v>16360</v>
      </c>
      <c r="M203" s="150">
        <v>840</v>
      </c>
      <c r="N203" s="151">
        <f t="shared" si="17"/>
        <v>840</v>
      </c>
      <c r="O203" s="296">
        <f t="shared" si="18"/>
        <v>15520</v>
      </c>
      <c r="Q203" s="83"/>
    </row>
    <row r="204" spans="1:17" ht="15" customHeight="1" x14ac:dyDescent="0.25">
      <c r="A204" s="75">
        <v>4641</v>
      </c>
      <c r="B204" s="303" t="s">
        <v>569</v>
      </c>
      <c r="C204" s="138">
        <v>862</v>
      </c>
      <c r="D204" s="139">
        <v>9.4269361572975328</v>
      </c>
      <c r="E204" s="140">
        <v>0.6</v>
      </c>
      <c r="F204" s="140">
        <f t="shared" si="19"/>
        <v>0.4</v>
      </c>
      <c r="G204" s="141">
        <v>0.27179487179487177</v>
      </c>
      <c r="H204" s="94">
        <v>37160</v>
      </c>
      <c r="I204" s="271">
        <f>40*C204</f>
        <v>34480</v>
      </c>
      <c r="J204" s="281">
        <f t="shared" si="15"/>
        <v>37160</v>
      </c>
      <c r="K204" s="282">
        <v>20627.599999999999</v>
      </c>
      <c r="L204" s="266">
        <f t="shared" si="16"/>
        <v>16532.400000000001</v>
      </c>
      <c r="M204" s="155">
        <v>23400</v>
      </c>
      <c r="N204" s="156">
        <f t="shared" si="17"/>
        <v>16532.400000000001</v>
      </c>
      <c r="O204" s="297">
        <f t="shared" si="18"/>
        <v>0</v>
      </c>
      <c r="Q204" s="83"/>
    </row>
    <row r="205" spans="1:17" ht="15" customHeight="1" x14ac:dyDescent="0.25">
      <c r="A205" s="75">
        <v>4686</v>
      </c>
      <c r="B205" s="302" t="s">
        <v>570</v>
      </c>
      <c r="C205" s="133">
        <v>327</v>
      </c>
      <c r="D205" s="134">
        <v>10.56310712730148</v>
      </c>
      <c r="E205" s="135">
        <v>0.5</v>
      </c>
      <c r="F205" s="135">
        <f t="shared" si="19"/>
        <v>0.5</v>
      </c>
      <c r="G205" s="136">
        <v>9.002433090024331E-2</v>
      </c>
      <c r="H205" s="90">
        <v>30000</v>
      </c>
      <c r="I205" s="270">
        <v>30000</v>
      </c>
      <c r="J205" s="279">
        <f t="shared" si="15"/>
        <v>30000</v>
      </c>
      <c r="K205" s="280">
        <v>6569</v>
      </c>
      <c r="L205" s="149">
        <f t="shared" si="16"/>
        <v>23431</v>
      </c>
      <c r="M205" s="150">
        <v>32500</v>
      </c>
      <c r="N205" s="151">
        <f t="shared" si="17"/>
        <v>23431</v>
      </c>
      <c r="O205" s="296">
        <f t="shared" si="18"/>
        <v>0</v>
      </c>
      <c r="Q205" s="83"/>
    </row>
    <row r="206" spans="1:17" s="257" customFormat="1" ht="15" customHeight="1" x14ac:dyDescent="0.25">
      <c r="A206" s="249">
        <v>4753</v>
      </c>
      <c r="B206" s="305" t="s">
        <v>571</v>
      </c>
      <c r="C206" s="250">
        <v>2742</v>
      </c>
      <c r="D206" s="251">
        <v>11.373676634873496</v>
      </c>
      <c r="E206" s="252">
        <v>0.7</v>
      </c>
      <c r="F206" s="252">
        <f t="shared" si="19"/>
        <v>0.30000000000000004</v>
      </c>
      <c r="G206" s="253">
        <v>0.39237348538845329</v>
      </c>
      <c r="H206" s="254">
        <v>60000</v>
      </c>
      <c r="I206" s="273">
        <v>60000</v>
      </c>
      <c r="J206" s="281">
        <f t="shared" si="15"/>
        <v>60000</v>
      </c>
      <c r="K206" s="284">
        <v>60000.000000000007</v>
      </c>
      <c r="L206" s="267">
        <f t="shared" si="16"/>
        <v>0</v>
      </c>
      <c r="M206" s="255">
        <v>27300</v>
      </c>
      <c r="N206" s="256">
        <f t="shared" si="17"/>
        <v>0</v>
      </c>
      <c r="O206" s="299">
        <f t="shared" si="18"/>
        <v>0</v>
      </c>
    </row>
    <row r="207" spans="1:17" ht="15" customHeight="1" x14ac:dyDescent="0.25">
      <c r="A207" s="75">
        <v>4760</v>
      </c>
      <c r="B207" s="302" t="s">
        <v>572</v>
      </c>
      <c r="C207" s="133">
        <v>636</v>
      </c>
      <c r="D207" s="134">
        <v>5.7044964652047288</v>
      </c>
      <c r="E207" s="135">
        <v>0.6</v>
      </c>
      <c r="F207" s="135">
        <f t="shared" si="19"/>
        <v>0.4</v>
      </c>
      <c r="G207" s="136">
        <v>0.22791519434628976</v>
      </c>
      <c r="H207" s="90">
        <v>30000</v>
      </c>
      <c r="I207" s="270">
        <v>30000</v>
      </c>
      <c r="J207" s="279">
        <f t="shared" si="15"/>
        <v>30000</v>
      </c>
      <c r="K207" s="280">
        <v>7272</v>
      </c>
      <c r="L207" s="149">
        <f t="shared" si="16"/>
        <v>22728</v>
      </c>
      <c r="M207" s="150">
        <v>31200</v>
      </c>
      <c r="N207" s="151">
        <f t="shared" si="17"/>
        <v>22728</v>
      </c>
      <c r="O207" s="296">
        <f t="shared" si="18"/>
        <v>0</v>
      </c>
      <c r="Q207" s="83"/>
    </row>
    <row r="208" spans="1:17" s="257" customFormat="1" ht="15" customHeight="1" x14ac:dyDescent="0.25">
      <c r="A208" s="249">
        <v>4781</v>
      </c>
      <c r="B208" s="305" t="s">
        <v>573</v>
      </c>
      <c r="C208" s="250">
        <v>2479</v>
      </c>
      <c r="D208" s="251">
        <v>6.4747150393353339</v>
      </c>
      <c r="E208" s="252">
        <v>0.7</v>
      </c>
      <c r="F208" s="252">
        <f t="shared" si="19"/>
        <v>0.30000000000000004</v>
      </c>
      <c r="G208" s="253">
        <v>0.42676767676767674</v>
      </c>
      <c r="H208" s="254">
        <v>60000</v>
      </c>
      <c r="I208" s="273">
        <v>60000</v>
      </c>
      <c r="J208" s="281">
        <f t="shared" si="15"/>
        <v>60000</v>
      </c>
      <c r="K208" s="284">
        <v>60000.100000000006</v>
      </c>
      <c r="L208" s="267">
        <v>0</v>
      </c>
      <c r="M208" s="255">
        <v>44100</v>
      </c>
      <c r="N208" s="256">
        <f t="shared" si="17"/>
        <v>0</v>
      </c>
      <c r="O208" s="299">
        <f t="shared" si="18"/>
        <v>0</v>
      </c>
    </row>
    <row r="209" spans="1:71" s="257" customFormat="1" ht="15" customHeight="1" x14ac:dyDescent="0.25">
      <c r="A209" s="249">
        <v>4795</v>
      </c>
      <c r="B209" s="304" t="s">
        <v>574</v>
      </c>
      <c r="C209" s="258">
        <v>486</v>
      </c>
      <c r="D209" s="259">
        <v>1.7199582250883876</v>
      </c>
      <c r="E209" s="260">
        <v>0.7</v>
      </c>
      <c r="F209" s="260">
        <f t="shared" si="19"/>
        <v>0.30000000000000004</v>
      </c>
      <c r="G209" s="261">
        <v>2.0161290322580645E-3</v>
      </c>
      <c r="H209" s="262">
        <v>30000</v>
      </c>
      <c r="I209" s="272">
        <v>30000</v>
      </c>
      <c r="J209" s="279">
        <f t="shared" si="15"/>
        <v>30000</v>
      </c>
      <c r="K209" s="283">
        <v>29999.900000000005</v>
      </c>
      <c r="L209" s="265">
        <f t="shared" si="16"/>
        <v>9.999999999490683E-2</v>
      </c>
      <c r="M209" s="263">
        <v>980</v>
      </c>
      <c r="N209" s="264">
        <f t="shared" si="17"/>
        <v>9.999999999490683E-2</v>
      </c>
      <c r="O209" s="298">
        <f t="shared" si="18"/>
        <v>0</v>
      </c>
    </row>
    <row r="210" spans="1:71" ht="15" customHeight="1" x14ac:dyDescent="0.25">
      <c r="A210" s="75">
        <v>4802</v>
      </c>
      <c r="B210" s="303" t="s">
        <v>575</v>
      </c>
      <c r="C210" s="138">
        <v>2279</v>
      </c>
      <c r="D210" s="139">
        <v>9.643295318588704</v>
      </c>
      <c r="E210" s="140">
        <v>0.7</v>
      </c>
      <c r="F210" s="140">
        <f t="shared" si="19"/>
        <v>0.30000000000000004</v>
      </c>
      <c r="G210" s="141">
        <v>0.36929824561403507</v>
      </c>
      <c r="H210" s="91">
        <v>60000</v>
      </c>
      <c r="I210" s="271">
        <v>60000</v>
      </c>
      <c r="J210" s="281">
        <f t="shared" si="15"/>
        <v>60000</v>
      </c>
      <c r="K210" s="282">
        <v>59525</v>
      </c>
      <c r="L210" s="266">
        <f t="shared" si="16"/>
        <v>475</v>
      </c>
      <c r="M210" s="155">
        <v>2030</v>
      </c>
      <c r="N210" s="156">
        <f t="shared" si="17"/>
        <v>475</v>
      </c>
      <c r="O210" s="297">
        <f t="shared" si="18"/>
        <v>0</v>
      </c>
      <c r="Q210" s="83"/>
    </row>
    <row r="211" spans="1:71" ht="15" customHeight="1" x14ac:dyDescent="0.25">
      <c r="A211" s="75">
        <v>4851</v>
      </c>
      <c r="B211" s="302" t="s">
        <v>576</v>
      </c>
      <c r="C211" s="133">
        <v>1410</v>
      </c>
      <c r="D211" s="134">
        <v>5.3962410159375436</v>
      </c>
      <c r="E211" s="135">
        <v>0.8</v>
      </c>
      <c r="F211" s="135">
        <f t="shared" si="19"/>
        <v>0.19999999999999996</v>
      </c>
      <c r="G211" s="136">
        <v>0.50900900900900903</v>
      </c>
      <c r="H211" s="93">
        <v>58360</v>
      </c>
      <c r="I211" s="270">
        <f>40*C211</f>
        <v>56400</v>
      </c>
      <c r="J211" s="279">
        <f t="shared" si="15"/>
        <v>58360</v>
      </c>
      <c r="K211" s="280">
        <v>34444</v>
      </c>
      <c r="L211" s="149">
        <f t="shared" si="16"/>
        <v>23916</v>
      </c>
      <c r="M211" s="150">
        <v>73600</v>
      </c>
      <c r="N211" s="151">
        <f t="shared" si="17"/>
        <v>23916</v>
      </c>
      <c r="O211" s="296">
        <f t="shared" si="18"/>
        <v>0</v>
      </c>
      <c r="Q211" s="83"/>
    </row>
    <row r="212" spans="1:71" ht="15" customHeight="1" x14ac:dyDescent="0.25">
      <c r="A212" s="75">
        <v>4865</v>
      </c>
      <c r="B212" s="303" t="s">
        <v>577</v>
      </c>
      <c r="C212" s="138">
        <v>432</v>
      </c>
      <c r="D212" s="139">
        <v>5.7269058907497516</v>
      </c>
      <c r="E212" s="140">
        <v>0.7</v>
      </c>
      <c r="F212" s="140">
        <f t="shared" si="19"/>
        <v>0.30000000000000004</v>
      </c>
      <c r="G212" s="141">
        <v>0.32029339853300731</v>
      </c>
      <c r="H212" s="91">
        <v>30000</v>
      </c>
      <c r="I212" s="271">
        <v>30000</v>
      </c>
      <c r="J212" s="281">
        <f t="shared" si="15"/>
        <v>30000</v>
      </c>
      <c r="K212" s="282">
        <v>25678.5</v>
      </c>
      <c r="L212" s="266">
        <f t="shared" si="16"/>
        <v>4321.5</v>
      </c>
      <c r="M212" s="155">
        <v>0</v>
      </c>
      <c r="N212" s="156">
        <f t="shared" si="17"/>
        <v>0</v>
      </c>
      <c r="O212" s="297">
        <f t="shared" si="18"/>
        <v>4321.5</v>
      </c>
      <c r="Q212" s="83"/>
    </row>
    <row r="213" spans="1:71" s="257" customFormat="1" ht="15" customHeight="1" x14ac:dyDescent="0.25">
      <c r="A213" s="249">
        <v>4872</v>
      </c>
      <c r="B213" s="304" t="s">
        <v>578</v>
      </c>
      <c r="C213" s="258">
        <v>1647</v>
      </c>
      <c r="D213" s="259">
        <v>14.66098189808565</v>
      </c>
      <c r="E213" s="260">
        <v>0.6</v>
      </c>
      <c r="F213" s="260">
        <f t="shared" si="19"/>
        <v>0.4</v>
      </c>
      <c r="G213" s="261">
        <v>0.31349693251533745</v>
      </c>
      <c r="H213" s="262">
        <v>60000</v>
      </c>
      <c r="I213" s="272">
        <v>60000</v>
      </c>
      <c r="J213" s="279">
        <f t="shared" si="15"/>
        <v>60000</v>
      </c>
      <c r="K213" s="283">
        <v>60000.200000000004</v>
      </c>
      <c r="L213" s="265">
        <v>0</v>
      </c>
      <c r="M213" s="263">
        <v>16800</v>
      </c>
      <c r="N213" s="264">
        <f t="shared" si="17"/>
        <v>0</v>
      </c>
      <c r="O213" s="298">
        <f t="shared" si="18"/>
        <v>0</v>
      </c>
    </row>
    <row r="214" spans="1:71" ht="15" customHeight="1" x14ac:dyDescent="0.25">
      <c r="A214" s="75">
        <v>4904</v>
      </c>
      <c r="B214" s="303" t="s">
        <v>579</v>
      </c>
      <c r="C214" s="138">
        <v>555</v>
      </c>
      <c r="D214" s="139">
        <v>2.6599695872688769</v>
      </c>
      <c r="E214" s="140">
        <v>0.7</v>
      </c>
      <c r="F214" s="140">
        <f t="shared" si="19"/>
        <v>0.30000000000000004</v>
      </c>
      <c r="G214" s="141">
        <v>0.41284403669724773</v>
      </c>
      <c r="H214" s="91">
        <v>30000</v>
      </c>
      <c r="I214" s="271">
        <v>30000</v>
      </c>
      <c r="J214" s="281">
        <f t="shared" si="15"/>
        <v>30000</v>
      </c>
      <c r="K214" s="282">
        <v>27272</v>
      </c>
      <c r="L214" s="266">
        <f t="shared" si="16"/>
        <v>2728</v>
      </c>
      <c r="M214" s="155">
        <v>11900</v>
      </c>
      <c r="N214" s="156">
        <f t="shared" si="17"/>
        <v>2728</v>
      </c>
      <c r="O214" s="297">
        <f t="shared" si="18"/>
        <v>0</v>
      </c>
      <c r="Q214" s="83"/>
    </row>
    <row r="215" spans="1:71" s="257" customFormat="1" ht="15" customHeight="1" x14ac:dyDescent="0.25">
      <c r="A215" s="249">
        <v>5523</v>
      </c>
      <c r="B215" s="304" t="s">
        <v>580</v>
      </c>
      <c r="C215" s="258">
        <v>1277</v>
      </c>
      <c r="D215" s="259">
        <v>4.2767819503115216</v>
      </c>
      <c r="E215" s="260">
        <v>0.6</v>
      </c>
      <c r="F215" s="260">
        <f t="shared" si="19"/>
        <v>0.4</v>
      </c>
      <c r="G215" s="261">
        <v>0.28962188254223653</v>
      </c>
      <c r="H215" s="262">
        <v>51720</v>
      </c>
      <c r="I215" s="272">
        <f>40*C215</f>
        <v>51080</v>
      </c>
      <c r="J215" s="279">
        <f t="shared" si="15"/>
        <v>51720</v>
      </c>
      <c r="K215" s="283">
        <v>51720.4</v>
      </c>
      <c r="L215" s="265">
        <v>0</v>
      </c>
      <c r="M215" s="263">
        <v>15000</v>
      </c>
      <c r="N215" s="264">
        <f t="shared" si="17"/>
        <v>0</v>
      </c>
      <c r="O215" s="298">
        <f t="shared" si="18"/>
        <v>0</v>
      </c>
    </row>
    <row r="216" spans="1:71" ht="15" customHeight="1" x14ac:dyDescent="0.25">
      <c r="A216" s="75">
        <v>3850</v>
      </c>
      <c r="B216" s="303" t="s">
        <v>581</v>
      </c>
      <c r="C216" s="138">
        <v>715</v>
      </c>
      <c r="D216" s="139">
        <v>3.6008179674499279</v>
      </c>
      <c r="E216" s="140">
        <v>0.7</v>
      </c>
      <c r="F216" s="140">
        <f t="shared" si="19"/>
        <v>0.30000000000000004</v>
      </c>
      <c r="G216" s="141">
        <v>0.46666666666666667</v>
      </c>
      <c r="H216" s="91">
        <v>30000</v>
      </c>
      <c r="I216" s="271">
        <v>30000</v>
      </c>
      <c r="J216" s="281">
        <f t="shared" si="15"/>
        <v>30000</v>
      </c>
      <c r="K216" s="282">
        <v>26695.000000000004</v>
      </c>
      <c r="L216" s="266">
        <f t="shared" si="16"/>
        <v>3304.9999999999964</v>
      </c>
      <c r="M216" s="155">
        <v>18900</v>
      </c>
      <c r="N216" s="156">
        <f t="shared" si="17"/>
        <v>3304.9999999999964</v>
      </c>
      <c r="O216" s="297">
        <f t="shared" si="18"/>
        <v>0</v>
      </c>
      <c r="Q216" s="83"/>
    </row>
    <row r="217" spans="1:71" s="81" customFormat="1" ht="15" customHeight="1" x14ac:dyDescent="0.25">
      <c r="A217" s="80">
        <v>4956</v>
      </c>
      <c r="B217" s="302" t="s">
        <v>582</v>
      </c>
      <c r="C217" s="133">
        <v>942</v>
      </c>
      <c r="D217" s="134">
        <v>7.296555928778953</v>
      </c>
      <c r="E217" s="135">
        <v>0.5</v>
      </c>
      <c r="F217" s="135">
        <f t="shared" si="19"/>
        <v>0.5</v>
      </c>
      <c r="G217" s="136">
        <v>0.14985590778097982</v>
      </c>
      <c r="H217" s="93">
        <v>39000</v>
      </c>
      <c r="I217" s="270">
        <f>40*C217</f>
        <v>37680</v>
      </c>
      <c r="J217" s="279">
        <f t="shared" si="15"/>
        <v>39000</v>
      </c>
      <c r="K217" s="280">
        <v>38955</v>
      </c>
      <c r="L217" s="149">
        <f t="shared" si="16"/>
        <v>45</v>
      </c>
      <c r="M217" s="150">
        <v>34500</v>
      </c>
      <c r="N217" s="151">
        <f t="shared" si="17"/>
        <v>45</v>
      </c>
      <c r="O217" s="296">
        <f t="shared" si="18"/>
        <v>0</v>
      </c>
      <c r="P217" s="76"/>
      <c r="Q217" s="82"/>
      <c r="R217" s="76"/>
      <c r="S217" s="76"/>
      <c r="T217" s="76"/>
      <c r="U217" s="76"/>
      <c r="V217" s="76"/>
      <c r="W217" s="76"/>
      <c r="X217" s="76"/>
      <c r="Y217" s="76"/>
      <c r="Z217" s="76"/>
      <c r="AA217" s="76"/>
      <c r="AB217" s="76"/>
      <c r="AC217" s="76"/>
      <c r="AD217" s="76"/>
      <c r="AE217" s="76"/>
      <c r="AF217" s="76"/>
      <c r="AG217" s="76"/>
      <c r="AH217" s="76"/>
      <c r="AI217" s="76"/>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76"/>
      <c r="BR217" s="76"/>
      <c r="BS217" s="76"/>
    </row>
    <row r="218" spans="1:71" ht="15" customHeight="1" x14ac:dyDescent="0.25">
      <c r="A218" s="75">
        <v>4963</v>
      </c>
      <c r="B218" s="303" t="s">
        <v>583</v>
      </c>
      <c r="C218" s="138">
        <v>556</v>
      </c>
      <c r="D218" s="139">
        <v>3.595028920223081</v>
      </c>
      <c r="E218" s="140">
        <v>0.6</v>
      </c>
      <c r="F218" s="140">
        <f t="shared" si="19"/>
        <v>0.4</v>
      </c>
      <c r="G218" s="141">
        <v>0.14748201438848921</v>
      </c>
      <c r="H218" s="91">
        <v>30000</v>
      </c>
      <c r="I218" s="271">
        <v>30000</v>
      </c>
      <c r="J218" s="281">
        <f t="shared" si="15"/>
        <v>30000</v>
      </c>
      <c r="K218" s="282">
        <v>0</v>
      </c>
      <c r="L218" s="266">
        <f t="shared" si="16"/>
        <v>30000</v>
      </c>
      <c r="M218" s="155">
        <v>29400</v>
      </c>
      <c r="N218" s="156">
        <f t="shared" si="17"/>
        <v>29400</v>
      </c>
      <c r="O218" s="297">
        <f t="shared" si="18"/>
        <v>600</v>
      </c>
      <c r="Q218" s="83"/>
    </row>
    <row r="219" spans="1:71" ht="15" customHeight="1" x14ac:dyDescent="0.25">
      <c r="A219" s="75">
        <v>1673</v>
      </c>
      <c r="B219" s="302" t="s">
        <v>584</v>
      </c>
      <c r="C219" s="133">
        <v>604</v>
      </c>
      <c r="D219" s="134">
        <v>5.0813522262013615</v>
      </c>
      <c r="E219" s="135">
        <v>0.7</v>
      </c>
      <c r="F219" s="135">
        <f t="shared" si="19"/>
        <v>0.30000000000000004</v>
      </c>
      <c r="G219" s="136">
        <v>0.50180505415162457</v>
      </c>
      <c r="H219" s="90">
        <v>30000</v>
      </c>
      <c r="I219" s="270">
        <v>30000</v>
      </c>
      <c r="J219" s="279">
        <f t="shared" si="15"/>
        <v>30000</v>
      </c>
      <c r="K219" s="280">
        <v>17388</v>
      </c>
      <c r="L219" s="149">
        <f t="shared" si="16"/>
        <v>12612</v>
      </c>
      <c r="M219" s="150">
        <v>3500</v>
      </c>
      <c r="N219" s="151">
        <f t="shared" si="17"/>
        <v>3500</v>
      </c>
      <c r="O219" s="296">
        <f t="shared" si="18"/>
        <v>9112</v>
      </c>
      <c r="Q219" s="83"/>
    </row>
    <row r="220" spans="1:71" s="257" customFormat="1" ht="15" customHeight="1" x14ac:dyDescent="0.25">
      <c r="A220" s="249">
        <v>5019</v>
      </c>
      <c r="B220" s="305" t="s">
        <v>585</v>
      </c>
      <c r="C220" s="250">
        <v>1138</v>
      </c>
      <c r="D220" s="251">
        <v>7.6080201068445739</v>
      </c>
      <c r="E220" s="252">
        <v>0.6</v>
      </c>
      <c r="F220" s="252">
        <f t="shared" si="19"/>
        <v>0.4</v>
      </c>
      <c r="G220" s="253">
        <v>0.31034482758620691</v>
      </c>
      <c r="H220" s="254">
        <v>46000</v>
      </c>
      <c r="I220" s="273">
        <f>40*C220</f>
        <v>45520</v>
      </c>
      <c r="J220" s="281">
        <f t="shared" si="15"/>
        <v>46000</v>
      </c>
      <c r="K220" s="284">
        <v>45999.8</v>
      </c>
      <c r="L220" s="267">
        <f t="shared" si="16"/>
        <v>0.19999999999708962</v>
      </c>
      <c r="M220" s="255">
        <v>7800</v>
      </c>
      <c r="N220" s="256">
        <f t="shared" si="17"/>
        <v>0.19999999999708962</v>
      </c>
      <c r="O220" s="299">
        <f t="shared" si="18"/>
        <v>0</v>
      </c>
    </row>
    <row r="221" spans="1:71" ht="15" customHeight="1" x14ac:dyDescent="0.25">
      <c r="A221" s="75">
        <v>5100</v>
      </c>
      <c r="B221" s="302" t="s">
        <v>586</v>
      </c>
      <c r="C221" s="133">
        <v>2759</v>
      </c>
      <c r="D221" s="134">
        <v>11.703125286182294</v>
      </c>
      <c r="E221" s="135">
        <v>0.6</v>
      </c>
      <c r="F221" s="135">
        <f t="shared" si="19"/>
        <v>0.4</v>
      </c>
      <c r="G221" s="136">
        <v>0.26120996441281141</v>
      </c>
      <c r="H221" s="90">
        <v>60000</v>
      </c>
      <c r="I221" s="270">
        <v>60000</v>
      </c>
      <c r="J221" s="279">
        <f t="shared" si="15"/>
        <v>60000</v>
      </c>
      <c r="K221" s="280">
        <v>59254.400000000001</v>
      </c>
      <c r="L221" s="149">
        <f t="shared" si="16"/>
        <v>745.59999999999854</v>
      </c>
      <c r="M221" s="150">
        <v>189600</v>
      </c>
      <c r="N221" s="151">
        <f t="shared" si="17"/>
        <v>745.59999999999854</v>
      </c>
      <c r="O221" s="296">
        <f t="shared" si="18"/>
        <v>0</v>
      </c>
      <c r="Q221" s="83"/>
    </row>
    <row r="222" spans="1:71" ht="15" customHeight="1" x14ac:dyDescent="0.25">
      <c r="A222" s="75">
        <v>5124</v>
      </c>
      <c r="B222" s="303" t="s">
        <v>587</v>
      </c>
      <c r="C222" s="138">
        <v>294</v>
      </c>
      <c r="D222" s="139">
        <v>2.4573310725118507</v>
      </c>
      <c r="E222" s="140">
        <v>0.8</v>
      </c>
      <c r="F222" s="140">
        <f t="shared" si="19"/>
        <v>0.19999999999999996</v>
      </c>
      <c r="G222" s="141">
        <v>0.54635761589403975</v>
      </c>
      <c r="H222" s="91">
        <v>30000</v>
      </c>
      <c r="I222" s="271">
        <v>30000</v>
      </c>
      <c r="J222" s="281">
        <f t="shared" si="15"/>
        <v>30000</v>
      </c>
      <c r="K222" s="282">
        <v>13497.199999999997</v>
      </c>
      <c r="L222" s="266">
        <f t="shared" si="16"/>
        <v>16502.800000000003</v>
      </c>
      <c r="M222" s="155">
        <v>0</v>
      </c>
      <c r="N222" s="156">
        <f t="shared" si="17"/>
        <v>0</v>
      </c>
      <c r="O222" s="297">
        <f t="shared" si="18"/>
        <v>16502.800000000003</v>
      </c>
      <c r="Q222" s="83"/>
    </row>
    <row r="223" spans="1:71" ht="15" customHeight="1" x14ac:dyDescent="0.25">
      <c r="A223" s="75">
        <v>5130</v>
      </c>
      <c r="B223" s="302" t="s">
        <v>588</v>
      </c>
      <c r="C223" s="133">
        <v>566</v>
      </c>
      <c r="D223" s="134">
        <v>4.822972890817538</v>
      </c>
      <c r="E223" s="135">
        <v>0.7</v>
      </c>
      <c r="F223" s="135">
        <f t="shared" si="19"/>
        <v>0.30000000000000004</v>
      </c>
      <c r="G223" s="136">
        <v>0.34551495016611294</v>
      </c>
      <c r="H223" s="90">
        <v>30000</v>
      </c>
      <c r="I223" s="270">
        <v>30000</v>
      </c>
      <c r="J223" s="279">
        <f t="shared" si="15"/>
        <v>30000</v>
      </c>
      <c r="K223" s="280">
        <v>15470.700000000003</v>
      </c>
      <c r="L223" s="149">
        <f t="shared" si="16"/>
        <v>14529.299999999997</v>
      </c>
      <c r="M223" s="150">
        <v>38500</v>
      </c>
      <c r="N223" s="151">
        <f t="shared" si="17"/>
        <v>14529.299999999997</v>
      </c>
      <c r="O223" s="296">
        <f t="shared" si="18"/>
        <v>0</v>
      </c>
      <c r="Q223" s="83"/>
    </row>
    <row r="224" spans="1:71" s="257" customFormat="1" ht="15" customHeight="1" x14ac:dyDescent="0.25">
      <c r="A224" s="249">
        <v>5138</v>
      </c>
      <c r="B224" s="305" t="s">
        <v>589</v>
      </c>
      <c r="C224" s="250">
        <v>2270</v>
      </c>
      <c r="D224" s="251">
        <v>13.601284950178623</v>
      </c>
      <c r="E224" s="252">
        <v>0.6</v>
      </c>
      <c r="F224" s="252">
        <f t="shared" si="19"/>
        <v>0.4</v>
      </c>
      <c r="G224" s="253">
        <v>0.28223624887285842</v>
      </c>
      <c r="H224" s="254">
        <v>60000</v>
      </c>
      <c r="I224" s="273">
        <v>60000</v>
      </c>
      <c r="J224" s="281">
        <f t="shared" si="15"/>
        <v>60000</v>
      </c>
      <c r="K224" s="284">
        <v>60000</v>
      </c>
      <c r="L224" s="267">
        <f t="shared" si="16"/>
        <v>0</v>
      </c>
      <c r="M224" s="255">
        <v>15600</v>
      </c>
      <c r="N224" s="256">
        <f t="shared" si="17"/>
        <v>0</v>
      </c>
      <c r="O224" s="299">
        <f t="shared" si="18"/>
        <v>0</v>
      </c>
    </row>
    <row r="225" spans="1:71" ht="15" customHeight="1" x14ac:dyDescent="0.25">
      <c r="A225" s="75">
        <v>5258</v>
      </c>
      <c r="B225" s="302" t="s">
        <v>590</v>
      </c>
      <c r="C225" s="133">
        <v>254</v>
      </c>
      <c r="D225" s="134">
        <v>13.063894990930802</v>
      </c>
      <c r="E225" s="135">
        <v>0.8</v>
      </c>
      <c r="F225" s="135">
        <f t="shared" si="19"/>
        <v>0.19999999999999996</v>
      </c>
      <c r="G225" s="136">
        <v>0.54379562043795615</v>
      </c>
      <c r="H225" s="90">
        <v>30000</v>
      </c>
      <c r="I225" s="270">
        <v>30000</v>
      </c>
      <c r="J225" s="279">
        <f t="shared" si="15"/>
        <v>30000</v>
      </c>
      <c r="K225" s="280">
        <v>12605.599999999997</v>
      </c>
      <c r="L225" s="149">
        <f t="shared" si="16"/>
        <v>17394.400000000001</v>
      </c>
      <c r="M225" s="150">
        <v>20000</v>
      </c>
      <c r="N225" s="151">
        <f t="shared" si="17"/>
        <v>17394.400000000001</v>
      </c>
      <c r="O225" s="296">
        <f t="shared" si="18"/>
        <v>0</v>
      </c>
      <c r="Q225" s="83"/>
    </row>
    <row r="226" spans="1:71" ht="15" customHeight="1" x14ac:dyDescent="0.25">
      <c r="A226" s="75">
        <v>5264</v>
      </c>
      <c r="B226" s="303" t="s">
        <v>591</v>
      </c>
      <c r="C226" s="138">
        <v>2496</v>
      </c>
      <c r="D226" s="139">
        <v>14.92510533707021</v>
      </c>
      <c r="E226" s="140">
        <v>0.7</v>
      </c>
      <c r="F226" s="140">
        <f t="shared" si="19"/>
        <v>0.30000000000000004</v>
      </c>
      <c r="G226" s="141">
        <v>0.45141700404858298</v>
      </c>
      <c r="H226" s="91">
        <v>0</v>
      </c>
      <c r="I226" s="275">
        <v>60000</v>
      </c>
      <c r="J226" s="281">
        <f t="shared" si="15"/>
        <v>60000</v>
      </c>
      <c r="K226" s="282">
        <v>0</v>
      </c>
      <c r="L226" s="266">
        <f t="shared" si="16"/>
        <v>60000</v>
      </c>
      <c r="M226" s="155">
        <v>275800</v>
      </c>
      <c r="N226" s="156">
        <f t="shared" si="17"/>
        <v>60000</v>
      </c>
      <c r="O226" s="297">
        <f t="shared" si="18"/>
        <v>0</v>
      </c>
      <c r="Q226" s="83"/>
    </row>
    <row r="227" spans="1:71" ht="15" customHeight="1" x14ac:dyDescent="0.25">
      <c r="A227" s="75">
        <v>5306</v>
      </c>
      <c r="B227" s="302" t="s">
        <v>592</v>
      </c>
      <c r="C227" s="133">
        <v>642</v>
      </c>
      <c r="D227" s="134">
        <v>4.1093261068303288</v>
      </c>
      <c r="E227" s="135">
        <v>0.8</v>
      </c>
      <c r="F227" s="135">
        <f t="shared" si="19"/>
        <v>0.19999999999999996</v>
      </c>
      <c r="G227" s="136">
        <v>0.46991404011461319</v>
      </c>
      <c r="H227" s="90">
        <v>30000</v>
      </c>
      <c r="I227" s="270">
        <v>30000</v>
      </c>
      <c r="J227" s="279">
        <f t="shared" si="15"/>
        <v>30000</v>
      </c>
      <c r="K227" s="280">
        <v>3352.5000000000005</v>
      </c>
      <c r="L227" s="149">
        <f t="shared" si="16"/>
        <v>26647.5</v>
      </c>
      <c r="M227" s="150">
        <v>61600</v>
      </c>
      <c r="N227" s="151">
        <f t="shared" si="17"/>
        <v>26647.5</v>
      </c>
      <c r="O227" s="296">
        <f t="shared" si="18"/>
        <v>0</v>
      </c>
      <c r="Q227" s="83"/>
    </row>
    <row r="228" spans="1:71" s="257" customFormat="1" ht="15" customHeight="1" x14ac:dyDescent="0.25">
      <c r="A228" s="249">
        <v>5348</v>
      </c>
      <c r="B228" s="305" t="s">
        <v>593</v>
      </c>
      <c r="C228" s="250">
        <v>728</v>
      </c>
      <c r="D228" s="251">
        <v>6.6695372611559351</v>
      </c>
      <c r="E228" s="252">
        <v>0.6</v>
      </c>
      <c r="F228" s="252">
        <f t="shared" si="19"/>
        <v>0.4</v>
      </c>
      <c r="G228" s="253">
        <v>0.27715877437325903</v>
      </c>
      <c r="H228" s="254">
        <v>30000</v>
      </c>
      <c r="I228" s="273">
        <v>30000</v>
      </c>
      <c r="J228" s="281">
        <f t="shared" si="15"/>
        <v>30000</v>
      </c>
      <c r="K228" s="284">
        <v>30000</v>
      </c>
      <c r="L228" s="267">
        <f t="shared" si="16"/>
        <v>0</v>
      </c>
      <c r="M228" s="255">
        <v>6000</v>
      </c>
      <c r="N228" s="256">
        <f t="shared" si="17"/>
        <v>0</v>
      </c>
      <c r="O228" s="299">
        <f t="shared" si="18"/>
        <v>0</v>
      </c>
    </row>
    <row r="229" spans="1:71" ht="15" customHeight="1" x14ac:dyDescent="0.25">
      <c r="A229" s="75">
        <v>5362</v>
      </c>
      <c r="B229" s="302" t="s">
        <v>594</v>
      </c>
      <c r="C229" s="133">
        <v>367</v>
      </c>
      <c r="D229" s="134">
        <v>3.8347204835616386</v>
      </c>
      <c r="E229" s="135">
        <v>0.7</v>
      </c>
      <c r="F229" s="135">
        <f t="shared" si="19"/>
        <v>0.30000000000000004</v>
      </c>
      <c r="G229" s="136">
        <v>0.33695652173913043</v>
      </c>
      <c r="H229" s="90">
        <v>30000</v>
      </c>
      <c r="I229" s="270">
        <v>30000</v>
      </c>
      <c r="J229" s="279">
        <f t="shared" si="15"/>
        <v>30000</v>
      </c>
      <c r="K229" s="280">
        <v>5424.3000000000011</v>
      </c>
      <c r="L229" s="149">
        <f t="shared" si="16"/>
        <v>24575.699999999997</v>
      </c>
      <c r="M229" s="150">
        <v>980</v>
      </c>
      <c r="N229" s="151">
        <f t="shared" si="17"/>
        <v>980</v>
      </c>
      <c r="O229" s="296">
        <f t="shared" si="18"/>
        <v>23595.699999999997</v>
      </c>
      <c r="Q229" s="83"/>
    </row>
    <row r="230" spans="1:71" ht="15" customHeight="1" x14ac:dyDescent="0.25">
      <c r="A230" s="75">
        <v>5376</v>
      </c>
      <c r="B230" s="303" t="s">
        <v>595</v>
      </c>
      <c r="C230" s="138">
        <v>480</v>
      </c>
      <c r="D230" s="139">
        <v>4.3528727697947538</v>
      </c>
      <c r="E230" s="140">
        <v>0.8</v>
      </c>
      <c r="F230" s="140">
        <f t="shared" si="19"/>
        <v>0.19999999999999996</v>
      </c>
      <c r="G230" s="141">
        <v>0.60125260960334026</v>
      </c>
      <c r="H230" s="91">
        <v>30000</v>
      </c>
      <c r="I230" s="271">
        <v>30000</v>
      </c>
      <c r="J230" s="281">
        <f t="shared" si="15"/>
        <v>30000</v>
      </c>
      <c r="K230" s="282">
        <v>22834</v>
      </c>
      <c r="L230" s="266">
        <f t="shared" si="16"/>
        <v>7166</v>
      </c>
      <c r="M230" s="155">
        <v>0</v>
      </c>
      <c r="N230" s="156">
        <f t="shared" si="17"/>
        <v>0</v>
      </c>
      <c r="O230" s="297">
        <f t="shared" si="18"/>
        <v>7166</v>
      </c>
      <c r="Q230" s="83"/>
    </row>
    <row r="231" spans="1:71" ht="15" customHeight="1" x14ac:dyDescent="0.25">
      <c r="A231" s="75">
        <v>5397</v>
      </c>
      <c r="B231" s="302" t="s">
        <v>596</v>
      </c>
      <c r="C231" s="133">
        <v>308</v>
      </c>
      <c r="D231" s="134">
        <v>1.9373263039939239</v>
      </c>
      <c r="E231" s="135">
        <v>0.7</v>
      </c>
      <c r="F231" s="135">
        <f t="shared" si="19"/>
        <v>0.30000000000000004</v>
      </c>
      <c r="G231" s="136">
        <v>0.38432835820895522</v>
      </c>
      <c r="H231" s="90">
        <v>30000</v>
      </c>
      <c r="I231" s="270">
        <v>30000</v>
      </c>
      <c r="J231" s="279">
        <f t="shared" si="15"/>
        <v>30000</v>
      </c>
      <c r="K231" s="280">
        <v>26009</v>
      </c>
      <c r="L231" s="149">
        <f t="shared" si="16"/>
        <v>3991</v>
      </c>
      <c r="M231" s="150">
        <v>13300</v>
      </c>
      <c r="N231" s="151">
        <f t="shared" si="17"/>
        <v>3991</v>
      </c>
      <c r="O231" s="296">
        <f t="shared" si="18"/>
        <v>0</v>
      </c>
      <c r="Q231" s="83"/>
    </row>
    <row r="232" spans="1:71" ht="15" customHeight="1" x14ac:dyDescent="0.25">
      <c r="A232" s="75">
        <v>4522</v>
      </c>
      <c r="B232" s="303" t="s">
        <v>597</v>
      </c>
      <c r="C232" s="138">
        <v>202</v>
      </c>
      <c r="D232" s="139">
        <v>0.69440625759097552</v>
      </c>
      <c r="E232" s="140">
        <v>0.7</v>
      </c>
      <c r="F232" s="140">
        <f t="shared" si="19"/>
        <v>0.30000000000000004</v>
      </c>
      <c r="G232" s="141">
        <v>0.43902439024390244</v>
      </c>
      <c r="H232" s="91">
        <v>30000</v>
      </c>
      <c r="I232" s="271">
        <v>30000</v>
      </c>
      <c r="J232" s="281">
        <f t="shared" si="15"/>
        <v>30000</v>
      </c>
      <c r="K232" s="282">
        <v>18831.2</v>
      </c>
      <c r="L232" s="266">
        <f t="shared" si="16"/>
        <v>11168.8</v>
      </c>
      <c r="M232" s="155">
        <v>1190</v>
      </c>
      <c r="N232" s="156">
        <f t="shared" si="17"/>
        <v>1190</v>
      </c>
      <c r="O232" s="297">
        <f t="shared" si="18"/>
        <v>9978.7999999999993</v>
      </c>
      <c r="Q232" s="83"/>
    </row>
    <row r="233" spans="1:71" ht="15" customHeight="1" x14ac:dyDescent="0.25">
      <c r="A233" s="75">
        <v>5457</v>
      </c>
      <c r="B233" s="302" t="s">
        <v>598</v>
      </c>
      <c r="C233" s="133">
        <v>1057</v>
      </c>
      <c r="D233" s="134">
        <v>5.3743759800355102</v>
      </c>
      <c r="E233" s="135">
        <v>0.6</v>
      </c>
      <c r="F233" s="135">
        <f t="shared" si="19"/>
        <v>0.4</v>
      </c>
      <c r="G233" s="136">
        <v>0.35305528612997089</v>
      </c>
      <c r="H233" s="93">
        <v>43560</v>
      </c>
      <c r="I233" s="270">
        <f>40*C233</f>
        <v>42280</v>
      </c>
      <c r="J233" s="279">
        <f t="shared" si="15"/>
        <v>43560</v>
      </c>
      <c r="K233" s="280">
        <v>19694.600000000002</v>
      </c>
      <c r="L233" s="149">
        <f t="shared" si="16"/>
        <v>23865.399999999998</v>
      </c>
      <c r="M233" s="150">
        <v>54600</v>
      </c>
      <c r="N233" s="151">
        <f t="shared" si="17"/>
        <v>23865.399999999998</v>
      </c>
      <c r="O233" s="296">
        <f t="shared" si="18"/>
        <v>0</v>
      </c>
      <c r="Q233" s="83"/>
    </row>
    <row r="234" spans="1:71" ht="15" customHeight="1" x14ac:dyDescent="0.25">
      <c r="A234" s="75">
        <v>2485</v>
      </c>
      <c r="B234" s="303" t="s">
        <v>599</v>
      </c>
      <c r="C234" s="138">
        <v>523</v>
      </c>
      <c r="D234" s="139">
        <v>9.1891742032990802</v>
      </c>
      <c r="E234" s="140">
        <v>0.7</v>
      </c>
      <c r="F234" s="140">
        <f t="shared" si="19"/>
        <v>0.30000000000000004</v>
      </c>
      <c r="G234" s="141">
        <v>0.39763779527559057</v>
      </c>
      <c r="H234" s="91">
        <v>30000</v>
      </c>
      <c r="I234" s="271">
        <v>30000</v>
      </c>
      <c r="J234" s="281">
        <f t="shared" si="15"/>
        <v>30000</v>
      </c>
      <c r="K234" s="282">
        <v>8535.6</v>
      </c>
      <c r="L234" s="266">
        <f t="shared" si="16"/>
        <v>21464.400000000001</v>
      </c>
      <c r="M234" s="155">
        <v>0</v>
      </c>
      <c r="N234" s="156">
        <f t="shared" si="17"/>
        <v>0</v>
      </c>
      <c r="O234" s="297">
        <f t="shared" si="18"/>
        <v>21464.400000000001</v>
      </c>
      <c r="Q234" s="83"/>
    </row>
    <row r="235" spans="1:71" s="257" customFormat="1" ht="15" customHeight="1" x14ac:dyDescent="0.25">
      <c r="A235" s="249">
        <v>5460</v>
      </c>
      <c r="B235" s="304" t="s">
        <v>600</v>
      </c>
      <c r="C235" s="258">
        <v>3114</v>
      </c>
      <c r="D235" s="259">
        <v>10.758298021056889</v>
      </c>
      <c r="E235" s="260">
        <v>0.7</v>
      </c>
      <c r="F235" s="260">
        <f t="shared" si="19"/>
        <v>0.30000000000000004</v>
      </c>
      <c r="G235" s="261">
        <v>0.43529411764705883</v>
      </c>
      <c r="H235" s="262">
        <v>60000</v>
      </c>
      <c r="I235" s="272">
        <v>60000</v>
      </c>
      <c r="J235" s="279">
        <f t="shared" si="15"/>
        <v>60000</v>
      </c>
      <c r="K235" s="283">
        <v>60000.000000000007</v>
      </c>
      <c r="L235" s="265">
        <f t="shared" si="16"/>
        <v>0</v>
      </c>
      <c r="M235" s="263">
        <v>36400</v>
      </c>
      <c r="N235" s="264">
        <f t="shared" si="17"/>
        <v>0</v>
      </c>
      <c r="O235" s="298">
        <f t="shared" si="18"/>
        <v>0</v>
      </c>
    </row>
    <row r="236" spans="1:71" s="81" customFormat="1" ht="15" customHeight="1" x14ac:dyDescent="0.25">
      <c r="A236" s="80">
        <v>5467</v>
      </c>
      <c r="B236" s="303" t="s">
        <v>601</v>
      </c>
      <c r="C236" s="138">
        <v>775</v>
      </c>
      <c r="D236" s="139">
        <v>9.6636545699615741</v>
      </c>
      <c r="E236" s="140">
        <v>0.7</v>
      </c>
      <c r="F236" s="140">
        <f t="shared" si="19"/>
        <v>0.30000000000000004</v>
      </c>
      <c r="G236" s="141">
        <v>0.38227146814404434</v>
      </c>
      <c r="H236" s="94">
        <v>31520</v>
      </c>
      <c r="I236" s="271">
        <f>40*C236</f>
        <v>31000</v>
      </c>
      <c r="J236" s="281">
        <f t="shared" si="15"/>
        <v>31520</v>
      </c>
      <c r="K236" s="282">
        <v>31300.000000000004</v>
      </c>
      <c r="L236" s="266">
        <f t="shared" si="16"/>
        <v>219.99999999999636</v>
      </c>
      <c r="M236" s="155">
        <v>0</v>
      </c>
      <c r="N236" s="156">
        <f t="shared" si="17"/>
        <v>0</v>
      </c>
      <c r="O236" s="297">
        <f t="shared" si="18"/>
        <v>219.99999999999636</v>
      </c>
      <c r="P236" s="76"/>
      <c r="Q236" s="83"/>
      <c r="R236" s="76"/>
      <c r="S236" s="76"/>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c r="AR236" s="76"/>
      <c r="AS236" s="76"/>
      <c r="AT236" s="76"/>
      <c r="AU236" s="76"/>
      <c r="AV236" s="76"/>
      <c r="AW236" s="76"/>
      <c r="AX236" s="76"/>
      <c r="AY236" s="76"/>
      <c r="AZ236" s="76"/>
      <c r="BA236" s="76"/>
      <c r="BB236" s="76"/>
      <c r="BC236" s="76"/>
      <c r="BD236" s="76"/>
      <c r="BE236" s="76"/>
      <c r="BF236" s="76"/>
      <c r="BG236" s="76"/>
      <c r="BH236" s="76"/>
      <c r="BI236" s="76"/>
      <c r="BJ236" s="76"/>
      <c r="BK236" s="76"/>
      <c r="BL236" s="76"/>
      <c r="BM236" s="76"/>
      <c r="BN236" s="76"/>
      <c r="BO236" s="76"/>
      <c r="BP236" s="76"/>
      <c r="BQ236" s="76"/>
      <c r="BR236" s="76"/>
      <c r="BS236" s="76"/>
    </row>
    <row r="237" spans="1:71" s="257" customFormat="1" ht="15" customHeight="1" x14ac:dyDescent="0.25">
      <c r="A237" s="249">
        <v>5474</v>
      </c>
      <c r="B237" s="304" t="s">
        <v>602</v>
      </c>
      <c r="C237" s="258">
        <v>1284</v>
      </c>
      <c r="D237" s="259">
        <v>2.4550248050218819</v>
      </c>
      <c r="E237" s="260">
        <v>0.7</v>
      </c>
      <c r="F237" s="260">
        <f t="shared" si="19"/>
        <v>0.30000000000000004</v>
      </c>
      <c r="G237" s="261">
        <v>0.46562228024369018</v>
      </c>
      <c r="H237" s="262">
        <v>51440</v>
      </c>
      <c r="I237" s="272">
        <f>40*C237</f>
        <v>51360</v>
      </c>
      <c r="J237" s="279">
        <f t="shared" si="15"/>
        <v>51440</v>
      </c>
      <c r="K237" s="283">
        <v>51440</v>
      </c>
      <c r="L237" s="265">
        <f t="shared" si="16"/>
        <v>0</v>
      </c>
      <c r="M237" s="263">
        <v>1330</v>
      </c>
      <c r="N237" s="264">
        <f t="shared" si="17"/>
        <v>0</v>
      </c>
      <c r="O237" s="298">
        <f t="shared" si="18"/>
        <v>0</v>
      </c>
    </row>
    <row r="238" spans="1:71" ht="15" customHeight="1" x14ac:dyDescent="0.25">
      <c r="A238" s="75">
        <v>5586</v>
      </c>
      <c r="B238" s="303" t="s">
        <v>603</v>
      </c>
      <c r="C238" s="138">
        <v>784</v>
      </c>
      <c r="D238" s="139">
        <v>7.1720653069421889</v>
      </c>
      <c r="E238" s="140">
        <v>0.6</v>
      </c>
      <c r="F238" s="140">
        <f t="shared" si="19"/>
        <v>0.4</v>
      </c>
      <c r="G238" s="141">
        <v>0.24516129032258063</v>
      </c>
      <c r="H238" s="91">
        <v>31120</v>
      </c>
      <c r="I238" s="275">
        <f>40*C238</f>
        <v>31360</v>
      </c>
      <c r="J238" s="281">
        <f t="shared" si="15"/>
        <v>31360</v>
      </c>
      <c r="K238" s="282">
        <v>22678.800000000003</v>
      </c>
      <c r="L238" s="266">
        <f t="shared" si="16"/>
        <v>8681.1999999999971</v>
      </c>
      <c r="M238" s="155">
        <v>36600</v>
      </c>
      <c r="N238" s="156">
        <f t="shared" si="17"/>
        <v>8681.1999999999971</v>
      </c>
      <c r="O238" s="297">
        <f t="shared" si="18"/>
        <v>0</v>
      </c>
      <c r="Q238" s="83"/>
    </row>
    <row r="239" spans="1:71" s="81" customFormat="1" ht="15" customHeight="1" x14ac:dyDescent="0.25">
      <c r="A239" s="80">
        <v>5593</v>
      </c>
      <c r="B239" s="302" t="s">
        <v>604</v>
      </c>
      <c r="C239" s="133">
        <v>1124</v>
      </c>
      <c r="D239" s="134">
        <v>6.0167117863398625</v>
      </c>
      <c r="E239" s="135">
        <v>0.7</v>
      </c>
      <c r="F239" s="135">
        <f t="shared" si="19"/>
        <v>0.30000000000000004</v>
      </c>
      <c r="G239" s="136">
        <v>0.43807763401109057</v>
      </c>
      <c r="H239" s="93">
        <v>45160</v>
      </c>
      <c r="I239" s="270">
        <f>40*C239</f>
        <v>44960</v>
      </c>
      <c r="J239" s="279">
        <f t="shared" si="15"/>
        <v>45160</v>
      </c>
      <c r="K239" s="280">
        <v>45150</v>
      </c>
      <c r="L239" s="149">
        <f t="shared" si="16"/>
        <v>10</v>
      </c>
      <c r="M239" s="150">
        <v>4900</v>
      </c>
      <c r="N239" s="151">
        <f t="shared" si="17"/>
        <v>10</v>
      </c>
      <c r="O239" s="296">
        <f t="shared" si="18"/>
        <v>0</v>
      </c>
      <c r="P239" s="76"/>
      <c r="Q239" s="83"/>
      <c r="R239" s="76"/>
      <c r="S239" s="76"/>
      <c r="T239" s="76"/>
      <c r="U239" s="76"/>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6"/>
      <c r="AR239" s="76"/>
      <c r="AS239" s="76"/>
      <c r="AT239" s="76"/>
      <c r="AU239" s="76"/>
      <c r="AV239" s="76"/>
      <c r="AW239" s="76"/>
      <c r="AX239" s="76"/>
      <c r="AY239" s="76"/>
      <c r="AZ239" s="76"/>
      <c r="BA239" s="76"/>
      <c r="BB239" s="76"/>
      <c r="BC239" s="76"/>
      <c r="BD239" s="76"/>
      <c r="BE239" s="76"/>
      <c r="BF239" s="76"/>
      <c r="BG239" s="76"/>
      <c r="BH239" s="76"/>
      <c r="BI239" s="76"/>
      <c r="BJ239" s="76"/>
      <c r="BK239" s="76"/>
      <c r="BL239" s="76"/>
      <c r="BM239" s="76"/>
      <c r="BN239" s="76"/>
      <c r="BO239" s="76"/>
      <c r="BP239" s="76"/>
      <c r="BQ239" s="76"/>
      <c r="BR239" s="76"/>
      <c r="BS239" s="76"/>
    </row>
    <row r="240" spans="1:71" ht="15" customHeight="1" x14ac:dyDescent="0.25">
      <c r="A240" s="75">
        <v>5614</v>
      </c>
      <c r="B240" s="303" t="s">
        <v>605</v>
      </c>
      <c r="C240" s="138">
        <v>240</v>
      </c>
      <c r="D240" s="139">
        <v>8.8064345681911576</v>
      </c>
      <c r="E240" s="140">
        <v>0.5</v>
      </c>
      <c r="F240" s="140">
        <f t="shared" si="19"/>
        <v>0.5</v>
      </c>
      <c r="G240" s="141">
        <v>0.20588235294117646</v>
      </c>
      <c r="H240" s="91">
        <v>30000</v>
      </c>
      <c r="I240" s="271">
        <v>30000</v>
      </c>
      <c r="J240" s="281">
        <f t="shared" si="15"/>
        <v>30000</v>
      </c>
      <c r="K240" s="282">
        <v>14000</v>
      </c>
      <c r="L240" s="266">
        <f t="shared" si="16"/>
        <v>16000</v>
      </c>
      <c r="M240" s="155">
        <v>5500</v>
      </c>
      <c r="N240" s="156">
        <f t="shared" si="17"/>
        <v>5500</v>
      </c>
      <c r="O240" s="297">
        <f t="shared" si="18"/>
        <v>10500</v>
      </c>
      <c r="Q240" s="83"/>
    </row>
    <row r="241" spans="1:71" ht="15" customHeight="1" x14ac:dyDescent="0.25">
      <c r="A241" s="75">
        <v>5628</v>
      </c>
      <c r="B241" s="302" t="s">
        <v>606</v>
      </c>
      <c r="C241" s="133">
        <v>928</v>
      </c>
      <c r="D241" s="134">
        <v>8.0091831637082702</v>
      </c>
      <c r="E241" s="135">
        <v>0.5</v>
      </c>
      <c r="F241" s="135">
        <f t="shared" si="19"/>
        <v>0.5</v>
      </c>
      <c r="G241" s="136">
        <v>0.14655172413793102</v>
      </c>
      <c r="H241" s="93">
        <v>38160</v>
      </c>
      <c r="I241" s="270">
        <f>40*C241</f>
        <v>37120</v>
      </c>
      <c r="J241" s="279">
        <f t="shared" si="15"/>
        <v>38160</v>
      </c>
      <c r="K241" s="280">
        <v>16000</v>
      </c>
      <c r="L241" s="149">
        <f t="shared" si="16"/>
        <v>22160</v>
      </c>
      <c r="M241" s="150">
        <v>55000</v>
      </c>
      <c r="N241" s="151">
        <f t="shared" si="17"/>
        <v>22160</v>
      </c>
      <c r="O241" s="296">
        <f t="shared" si="18"/>
        <v>0</v>
      </c>
      <c r="Q241" s="83"/>
    </row>
    <row r="242" spans="1:71" ht="15" customHeight="1" x14ac:dyDescent="0.25">
      <c r="A242" s="75">
        <v>5663</v>
      </c>
      <c r="B242" s="303" t="s">
        <v>607</v>
      </c>
      <c r="C242" s="138">
        <v>4821</v>
      </c>
      <c r="D242" s="139">
        <v>11.888996366440837</v>
      </c>
      <c r="E242" s="140">
        <v>0.6</v>
      </c>
      <c r="F242" s="140">
        <f t="shared" si="19"/>
        <v>0.4</v>
      </c>
      <c r="G242" s="141">
        <v>0.44099510950457155</v>
      </c>
      <c r="H242" s="91">
        <v>60000</v>
      </c>
      <c r="I242" s="271">
        <v>60000</v>
      </c>
      <c r="J242" s="281">
        <f t="shared" si="15"/>
        <v>60000</v>
      </c>
      <c r="K242" s="282">
        <v>0</v>
      </c>
      <c r="L242" s="266">
        <f t="shared" si="16"/>
        <v>60000</v>
      </c>
      <c r="M242" s="155">
        <v>35400</v>
      </c>
      <c r="N242" s="156">
        <f t="shared" si="17"/>
        <v>35400</v>
      </c>
      <c r="O242" s="297">
        <f t="shared" si="18"/>
        <v>24600</v>
      </c>
      <c r="Q242" s="83"/>
    </row>
    <row r="243" spans="1:71" ht="15" customHeight="1" x14ac:dyDescent="0.25">
      <c r="A243" s="75">
        <v>5670</v>
      </c>
      <c r="B243" s="302" t="s">
        <v>608</v>
      </c>
      <c r="C243" s="133">
        <v>391</v>
      </c>
      <c r="D243" s="134">
        <v>1.2929124619071573</v>
      </c>
      <c r="E243" s="135">
        <v>0.7</v>
      </c>
      <c r="F243" s="135">
        <f t="shared" si="19"/>
        <v>0.30000000000000004</v>
      </c>
      <c r="G243" s="136">
        <v>0.55040871934604907</v>
      </c>
      <c r="H243" s="90">
        <v>30000</v>
      </c>
      <c r="I243" s="270">
        <v>30000</v>
      </c>
      <c r="J243" s="279">
        <f t="shared" si="15"/>
        <v>30000</v>
      </c>
      <c r="K243" s="280">
        <v>23548.500000000004</v>
      </c>
      <c r="L243" s="149">
        <f t="shared" si="16"/>
        <v>6451.4999999999964</v>
      </c>
      <c r="M243" s="150">
        <v>0</v>
      </c>
      <c r="N243" s="151">
        <f t="shared" si="17"/>
        <v>0</v>
      </c>
      <c r="O243" s="296">
        <f t="shared" si="18"/>
        <v>6451.4999999999964</v>
      </c>
      <c r="Q243" s="83"/>
    </row>
    <row r="244" spans="1:71" s="257" customFormat="1" ht="15" customHeight="1" x14ac:dyDescent="0.25">
      <c r="A244" s="249">
        <v>5726</v>
      </c>
      <c r="B244" s="305" t="s">
        <v>609</v>
      </c>
      <c r="C244" s="250">
        <v>593</v>
      </c>
      <c r="D244" s="251">
        <v>3.798384485330621</v>
      </c>
      <c r="E244" s="252">
        <v>0.7</v>
      </c>
      <c r="F244" s="252">
        <f t="shared" si="19"/>
        <v>0.30000000000000004</v>
      </c>
      <c r="G244" s="253">
        <v>0.4192495921696574</v>
      </c>
      <c r="H244" s="254">
        <v>30000</v>
      </c>
      <c r="I244" s="273">
        <v>30000</v>
      </c>
      <c r="J244" s="281">
        <f t="shared" si="15"/>
        <v>30000</v>
      </c>
      <c r="K244" s="284">
        <v>30000</v>
      </c>
      <c r="L244" s="267">
        <f t="shared" si="16"/>
        <v>0</v>
      </c>
      <c r="M244" s="255">
        <v>4200</v>
      </c>
      <c r="N244" s="256">
        <f t="shared" si="17"/>
        <v>0</v>
      </c>
      <c r="O244" s="299">
        <f t="shared" si="18"/>
        <v>0</v>
      </c>
    </row>
    <row r="245" spans="1:71" ht="15" customHeight="1" x14ac:dyDescent="0.25">
      <c r="A245" s="75">
        <v>5733</v>
      </c>
      <c r="B245" s="302" t="s">
        <v>610</v>
      </c>
      <c r="C245" s="133">
        <v>486</v>
      </c>
      <c r="D245" s="134">
        <v>1.5994102612360384</v>
      </c>
      <c r="E245" s="135">
        <v>0.7</v>
      </c>
      <c r="F245" s="135">
        <f t="shared" si="19"/>
        <v>0.30000000000000004</v>
      </c>
      <c r="G245" s="136">
        <v>0.35546875</v>
      </c>
      <c r="H245" s="90">
        <v>30000</v>
      </c>
      <c r="I245" s="270">
        <v>30000</v>
      </c>
      <c r="J245" s="279">
        <f t="shared" si="15"/>
        <v>30000</v>
      </c>
      <c r="K245" s="280">
        <v>28987.9</v>
      </c>
      <c r="L245" s="149">
        <f t="shared" si="16"/>
        <v>1012.0999999999985</v>
      </c>
      <c r="M245" s="150">
        <v>2100</v>
      </c>
      <c r="N245" s="151">
        <f t="shared" si="17"/>
        <v>1012.0999999999985</v>
      </c>
      <c r="O245" s="296">
        <f t="shared" si="18"/>
        <v>0</v>
      </c>
      <c r="Q245" s="83"/>
    </row>
    <row r="246" spans="1:71" ht="15" customHeight="1" x14ac:dyDescent="0.25">
      <c r="A246" s="75">
        <v>5740</v>
      </c>
      <c r="B246" s="303" t="s">
        <v>611</v>
      </c>
      <c r="C246" s="138">
        <v>249</v>
      </c>
      <c r="D246" s="139">
        <v>2.56269862432403</v>
      </c>
      <c r="E246" s="140">
        <v>0.8</v>
      </c>
      <c r="F246" s="140">
        <f t="shared" si="19"/>
        <v>0.19999999999999996</v>
      </c>
      <c r="G246" s="141">
        <v>0.56387665198237891</v>
      </c>
      <c r="H246" s="91">
        <v>30000</v>
      </c>
      <c r="I246" s="271">
        <v>30000</v>
      </c>
      <c r="J246" s="281">
        <f t="shared" si="15"/>
        <v>30000</v>
      </c>
      <c r="K246" s="282">
        <v>0</v>
      </c>
      <c r="L246" s="266">
        <f t="shared" si="16"/>
        <v>30000</v>
      </c>
      <c r="M246" s="155">
        <v>0</v>
      </c>
      <c r="N246" s="156">
        <f t="shared" si="17"/>
        <v>0</v>
      </c>
      <c r="O246" s="297">
        <f t="shared" si="18"/>
        <v>30000</v>
      </c>
      <c r="Q246" s="83"/>
    </row>
    <row r="247" spans="1:71" s="257" customFormat="1" ht="15" customHeight="1" x14ac:dyDescent="0.25">
      <c r="A247" s="249">
        <v>5747</v>
      </c>
      <c r="B247" s="304" t="s">
        <v>612</v>
      </c>
      <c r="C247" s="258">
        <v>3161</v>
      </c>
      <c r="D247" s="259">
        <v>6.783625642190855</v>
      </c>
      <c r="E247" s="260">
        <v>0.7</v>
      </c>
      <c r="F247" s="260">
        <f t="shared" si="19"/>
        <v>0.30000000000000004</v>
      </c>
      <c r="G247" s="261">
        <v>0.38728897715988081</v>
      </c>
      <c r="H247" s="262">
        <v>60000</v>
      </c>
      <c r="I247" s="272">
        <v>60000</v>
      </c>
      <c r="J247" s="279">
        <f t="shared" si="15"/>
        <v>60000</v>
      </c>
      <c r="K247" s="283">
        <v>60000.000000000007</v>
      </c>
      <c r="L247" s="265">
        <f t="shared" si="16"/>
        <v>0</v>
      </c>
      <c r="M247" s="263">
        <v>323400</v>
      </c>
      <c r="N247" s="264">
        <f t="shared" si="17"/>
        <v>0</v>
      </c>
      <c r="O247" s="298">
        <f t="shared" si="18"/>
        <v>0</v>
      </c>
    </row>
    <row r="248" spans="1:71" s="257" customFormat="1" ht="15" customHeight="1" x14ac:dyDescent="0.25">
      <c r="A248" s="249">
        <v>5754</v>
      </c>
      <c r="B248" s="305" t="s">
        <v>613</v>
      </c>
      <c r="C248" s="250">
        <v>1225</v>
      </c>
      <c r="D248" s="251">
        <v>2.8723100449476804</v>
      </c>
      <c r="E248" s="252">
        <v>0.7</v>
      </c>
      <c r="F248" s="252">
        <f t="shared" si="19"/>
        <v>0.30000000000000004</v>
      </c>
      <c r="G248" s="253">
        <v>0.31490384615384615</v>
      </c>
      <c r="H248" s="254">
        <v>49560</v>
      </c>
      <c r="I248" s="273">
        <f>40*C248</f>
        <v>49000</v>
      </c>
      <c r="J248" s="281">
        <f t="shared" si="15"/>
        <v>49560</v>
      </c>
      <c r="K248" s="284">
        <v>49559.700000000004</v>
      </c>
      <c r="L248" s="267">
        <f t="shared" si="16"/>
        <v>0.29999999999563443</v>
      </c>
      <c r="M248" s="255">
        <v>0</v>
      </c>
      <c r="N248" s="256">
        <f t="shared" si="17"/>
        <v>0</v>
      </c>
      <c r="O248" s="299">
        <f t="shared" si="18"/>
        <v>0.29999999999563443</v>
      </c>
    </row>
    <row r="249" spans="1:71" s="81" customFormat="1" ht="15" customHeight="1" x14ac:dyDescent="0.25">
      <c r="A249" s="80">
        <v>126</v>
      </c>
      <c r="B249" s="302" t="s">
        <v>614</v>
      </c>
      <c r="C249" s="133">
        <v>966</v>
      </c>
      <c r="D249" s="134">
        <v>9.7076353472336052</v>
      </c>
      <c r="E249" s="135">
        <v>0.6</v>
      </c>
      <c r="F249" s="135">
        <f t="shared" si="19"/>
        <v>0.4</v>
      </c>
      <c r="G249" s="136">
        <v>0.17986798679867988</v>
      </c>
      <c r="H249" s="93">
        <v>39400</v>
      </c>
      <c r="I249" s="270">
        <f>40*C249</f>
        <v>38640</v>
      </c>
      <c r="J249" s="279">
        <f t="shared" si="15"/>
        <v>39400</v>
      </c>
      <c r="K249" s="280">
        <v>39372.400000000001</v>
      </c>
      <c r="L249" s="149">
        <f t="shared" si="16"/>
        <v>27.599999999998545</v>
      </c>
      <c r="M249" s="150">
        <v>24000</v>
      </c>
      <c r="N249" s="151">
        <f t="shared" si="17"/>
        <v>27.599999999998545</v>
      </c>
      <c r="O249" s="296">
        <f t="shared" si="18"/>
        <v>0</v>
      </c>
      <c r="P249" s="76"/>
      <c r="Q249" s="83"/>
      <c r="R249" s="76"/>
      <c r="S249" s="76"/>
      <c r="T249" s="76"/>
      <c r="U249" s="76"/>
      <c r="V249" s="76"/>
      <c r="W249" s="76"/>
      <c r="X249" s="76"/>
      <c r="Y249" s="76"/>
      <c r="Z249" s="76"/>
      <c r="AA249" s="76"/>
      <c r="AB249" s="76"/>
      <c r="AC249" s="76"/>
      <c r="AD249" s="76"/>
      <c r="AE249" s="76"/>
      <c r="AF249" s="76"/>
      <c r="AG249" s="76"/>
      <c r="AH249" s="76"/>
      <c r="AI249" s="76"/>
      <c r="AJ249" s="76"/>
      <c r="AK249" s="76"/>
      <c r="AL249" s="76"/>
      <c r="AM249" s="76"/>
      <c r="AN249" s="76"/>
      <c r="AO249" s="76"/>
      <c r="AP249" s="76"/>
      <c r="AQ249" s="76"/>
      <c r="AR249" s="76"/>
      <c r="AS249" s="76"/>
      <c r="AT249" s="76"/>
      <c r="AU249" s="76"/>
      <c r="AV249" s="76"/>
      <c r="AW249" s="76"/>
      <c r="AX249" s="76"/>
      <c r="AY249" s="76"/>
      <c r="AZ249" s="76"/>
      <c r="BA249" s="76"/>
      <c r="BB249" s="76"/>
      <c r="BC249" s="76"/>
      <c r="BD249" s="76"/>
      <c r="BE249" s="76"/>
      <c r="BF249" s="76"/>
      <c r="BG249" s="76"/>
      <c r="BH249" s="76"/>
      <c r="BI249" s="76"/>
      <c r="BJ249" s="76"/>
      <c r="BK249" s="76"/>
      <c r="BL249" s="76"/>
      <c r="BM249" s="76"/>
      <c r="BN249" s="76"/>
      <c r="BO249" s="76"/>
      <c r="BP249" s="76"/>
      <c r="BQ249" s="76"/>
      <c r="BR249" s="76"/>
      <c r="BS249" s="76"/>
    </row>
    <row r="250" spans="1:71" ht="15" customHeight="1" x14ac:dyDescent="0.25">
      <c r="A250" s="75">
        <v>4375</v>
      </c>
      <c r="B250" s="303" t="s">
        <v>615</v>
      </c>
      <c r="C250" s="138">
        <v>636</v>
      </c>
      <c r="D250" s="139">
        <v>2.8974282399152713</v>
      </c>
      <c r="E250" s="140">
        <v>0.8</v>
      </c>
      <c r="F250" s="140">
        <f t="shared" si="19"/>
        <v>0.19999999999999996</v>
      </c>
      <c r="G250" s="141">
        <v>0.52131147540983602</v>
      </c>
      <c r="H250" s="91">
        <v>30000</v>
      </c>
      <c r="I250" s="271">
        <v>30000</v>
      </c>
      <c r="J250" s="281">
        <f t="shared" si="15"/>
        <v>30000</v>
      </c>
      <c r="K250" s="282">
        <v>28598.6</v>
      </c>
      <c r="L250" s="266">
        <f t="shared" si="16"/>
        <v>1401.4000000000015</v>
      </c>
      <c r="M250" s="155">
        <v>2080</v>
      </c>
      <c r="N250" s="156">
        <f t="shared" si="17"/>
        <v>1401.4000000000015</v>
      </c>
      <c r="O250" s="297">
        <f t="shared" si="18"/>
        <v>0</v>
      </c>
      <c r="Q250" s="83"/>
    </row>
    <row r="251" spans="1:71" s="257" customFormat="1" ht="15" customHeight="1" x14ac:dyDescent="0.25">
      <c r="A251" s="249">
        <v>5810</v>
      </c>
      <c r="B251" s="304" t="s">
        <v>616</v>
      </c>
      <c r="C251" s="258">
        <v>492</v>
      </c>
      <c r="D251" s="259">
        <v>4.3482870991484921</v>
      </c>
      <c r="E251" s="260">
        <v>0.7</v>
      </c>
      <c r="F251" s="260">
        <f t="shared" si="19"/>
        <v>0.30000000000000004</v>
      </c>
      <c r="G251" s="261">
        <v>0.47415730337078654</v>
      </c>
      <c r="H251" s="262">
        <v>30000</v>
      </c>
      <c r="I251" s="272">
        <v>30000</v>
      </c>
      <c r="J251" s="279">
        <f t="shared" si="15"/>
        <v>30000</v>
      </c>
      <c r="K251" s="283">
        <v>30000.000000000004</v>
      </c>
      <c r="L251" s="265">
        <f t="shared" si="16"/>
        <v>0</v>
      </c>
      <c r="M251" s="263">
        <v>0</v>
      </c>
      <c r="N251" s="264">
        <f t="shared" si="17"/>
        <v>0</v>
      </c>
      <c r="O251" s="298">
        <f t="shared" si="18"/>
        <v>0</v>
      </c>
    </row>
    <row r="252" spans="1:71" s="257" customFormat="1" ht="15" customHeight="1" x14ac:dyDescent="0.25">
      <c r="A252" s="249">
        <v>5852</v>
      </c>
      <c r="B252" s="305" t="s">
        <v>617</v>
      </c>
      <c r="C252" s="250">
        <v>738</v>
      </c>
      <c r="D252" s="251">
        <v>8.8340703779000922</v>
      </c>
      <c r="E252" s="252">
        <v>0</v>
      </c>
      <c r="F252" s="252">
        <f t="shared" si="19"/>
        <v>1</v>
      </c>
      <c r="G252" s="253">
        <v>0.12063808574277168</v>
      </c>
      <c r="H252" s="254">
        <v>30640</v>
      </c>
      <c r="I252" s="273">
        <v>30000</v>
      </c>
      <c r="J252" s="281">
        <f t="shared" si="15"/>
        <v>30640</v>
      </c>
      <c r="K252" s="284">
        <v>30640</v>
      </c>
      <c r="L252" s="267">
        <f t="shared" si="16"/>
        <v>0</v>
      </c>
      <c r="M252" s="255">
        <v>0</v>
      </c>
      <c r="N252" s="256">
        <f t="shared" si="17"/>
        <v>0</v>
      </c>
      <c r="O252" s="299">
        <f t="shared" si="18"/>
        <v>0</v>
      </c>
    </row>
    <row r="253" spans="1:71" ht="15" customHeight="1" x14ac:dyDescent="0.25">
      <c r="A253" s="75">
        <v>238</v>
      </c>
      <c r="B253" s="302" t="s">
        <v>618</v>
      </c>
      <c r="C253" s="133">
        <v>1077</v>
      </c>
      <c r="D253" s="134">
        <v>7.3235415311879484</v>
      </c>
      <c r="E253" s="135">
        <v>0.8</v>
      </c>
      <c r="F253" s="135">
        <f t="shared" si="19"/>
        <v>0.19999999999999996</v>
      </c>
      <c r="G253" s="136">
        <v>0.49679487179487181</v>
      </c>
      <c r="H253" s="93">
        <v>43320</v>
      </c>
      <c r="I253" s="270">
        <f>40*C253</f>
        <v>43080</v>
      </c>
      <c r="J253" s="279">
        <f t="shared" si="15"/>
        <v>43320</v>
      </c>
      <c r="K253" s="280">
        <v>0</v>
      </c>
      <c r="L253" s="149">
        <f t="shared" si="16"/>
        <v>43320</v>
      </c>
      <c r="M253" s="150">
        <v>800</v>
      </c>
      <c r="N253" s="151">
        <f t="shared" si="17"/>
        <v>800</v>
      </c>
      <c r="O253" s="296">
        <f t="shared" si="18"/>
        <v>42520</v>
      </c>
      <c r="Q253" s="83"/>
    </row>
    <row r="254" spans="1:71" ht="15" customHeight="1" x14ac:dyDescent="0.25">
      <c r="A254" s="75">
        <v>5866</v>
      </c>
      <c r="B254" s="303" t="s">
        <v>619</v>
      </c>
      <c r="C254" s="138">
        <v>980</v>
      </c>
      <c r="D254" s="139">
        <v>8.293277416942777</v>
      </c>
      <c r="E254" s="140">
        <v>0.5</v>
      </c>
      <c r="F254" s="140">
        <f t="shared" si="19"/>
        <v>0.5</v>
      </c>
      <c r="G254" s="141">
        <v>0.1619718309859155</v>
      </c>
      <c r="H254" s="94">
        <v>39920</v>
      </c>
      <c r="I254" s="271">
        <f>40*C254</f>
        <v>39200</v>
      </c>
      <c r="J254" s="281">
        <f t="shared" si="15"/>
        <v>39920</v>
      </c>
      <c r="K254" s="282">
        <v>29765</v>
      </c>
      <c r="L254" s="266">
        <f t="shared" si="16"/>
        <v>10155</v>
      </c>
      <c r="M254" s="155">
        <v>23500</v>
      </c>
      <c r="N254" s="156">
        <f t="shared" si="17"/>
        <v>10155</v>
      </c>
      <c r="O254" s="297">
        <f t="shared" si="18"/>
        <v>0</v>
      </c>
      <c r="Q254" s="83"/>
    </row>
    <row r="255" spans="1:71" ht="15" customHeight="1" x14ac:dyDescent="0.25">
      <c r="A255" s="75">
        <v>5985</v>
      </c>
      <c r="B255" s="302" t="s">
        <v>620</v>
      </c>
      <c r="C255" s="133">
        <v>1177</v>
      </c>
      <c r="D255" s="134">
        <v>6.2487061442064888</v>
      </c>
      <c r="E255" s="135">
        <v>0.7</v>
      </c>
      <c r="F255" s="135">
        <f t="shared" si="19"/>
        <v>0.30000000000000004</v>
      </c>
      <c r="G255" s="136">
        <v>0.38135593220338981</v>
      </c>
      <c r="H255" s="90">
        <v>46480</v>
      </c>
      <c r="I255" s="274">
        <f>40*C255</f>
        <v>47080</v>
      </c>
      <c r="J255" s="279">
        <f t="shared" si="15"/>
        <v>47080</v>
      </c>
      <c r="K255" s="280">
        <v>46479.5</v>
      </c>
      <c r="L255" s="149">
        <f t="shared" si="16"/>
        <v>600.5</v>
      </c>
      <c r="M255" s="150">
        <v>30100</v>
      </c>
      <c r="N255" s="151">
        <f t="shared" si="17"/>
        <v>600.5</v>
      </c>
      <c r="O255" s="296">
        <f t="shared" si="18"/>
        <v>0</v>
      </c>
      <c r="Q255" s="83"/>
    </row>
    <row r="256" spans="1:71" ht="15" customHeight="1" x14ac:dyDescent="0.25">
      <c r="A256" s="75">
        <v>5992</v>
      </c>
      <c r="B256" s="303" t="s">
        <v>621</v>
      </c>
      <c r="C256" s="138">
        <v>409</v>
      </c>
      <c r="D256" s="139">
        <v>1.168060768756179</v>
      </c>
      <c r="E256" s="140">
        <v>0.8</v>
      </c>
      <c r="F256" s="140">
        <f t="shared" si="19"/>
        <v>0.19999999999999996</v>
      </c>
      <c r="G256" s="141">
        <v>0.44029850746268656</v>
      </c>
      <c r="H256" s="91">
        <v>30000</v>
      </c>
      <c r="I256" s="271">
        <v>30000</v>
      </c>
      <c r="J256" s="281">
        <f t="shared" si="15"/>
        <v>30000</v>
      </c>
      <c r="K256" s="282">
        <v>0</v>
      </c>
      <c r="L256" s="266">
        <f t="shared" si="16"/>
        <v>30000</v>
      </c>
      <c r="M256" s="155">
        <v>560</v>
      </c>
      <c r="N256" s="156">
        <f t="shared" si="17"/>
        <v>560</v>
      </c>
      <c r="O256" s="297">
        <f t="shared" si="18"/>
        <v>29440</v>
      </c>
      <c r="Q256" s="83"/>
    </row>
    <row r="257" spans="1:17" s="257" customFormat="1" ht="15" customHeight="1" x14ac:dyDescent="0.25">
      <c r="A257" s="249">
        <v>6027</v>
      </c>
      <c r="B257" s="304" t="s">
        <v>622</v>
      </c>
      <c r="C257" s="258">
        <v>488</v>
      </c>
      <c r="D257" s="259">
        <v>2.6253778513203976</v>
      </c>
      <c r="E257" s="260">
        <v>0.7</v>
      </c>
      <c r="F257" s="260">
        <f t="shared" si="19"/>
        <v>0.30000000000000004</v>
      </c>
      <c r="G257" s="261">
        <v>0.3555956678700361</v>
      </c>
      <c r="H257" s="262">
        <v>30000</v>
      </c>
      <c r="I257" s="272">
        <v>30000</v>
      </c>
      <c r="J257" s="279">
        <f t="shared" si="15"/>
        <v>30000</v>
      </c>
      <c r="K257" s="283">
        <v>30000.2</v>
      </c>
      <c r="L257" s="265">
        <v>0</v>
      </c>
      <c r="M257" s="263">
        <v>910</v>
      </c>
      <c r="N257" s="264">
        <f t="shared" si="17"/>
        <v>0</v>
      </c>
      <c r="O257" s="298">
        <f t="shared" si="18"/>
        <v>0</v>
      </c>
    </row>
    <row r="258" spans="1:17" ht="15" customHeight="1" x14ac:dyDescent="0.25">
      <c r="A258" s="75">
        <v>6069</v>
      </c>
      <c r="B258" s="303" t="s">
        <v>623</v>
      </c>
      <c r="C258" s="138">
        <v>72</v>
      </c>
      <c r="D258" s="139">
        <v>2.813511182513162</v>
      </c>
      <c r="E258" s="140">
        <v>0.7</v>
      </c>
      <c r="F258" s="140">
        <f t="shared" si="19"/>
        <v>0.30000000000000004</v>
      </c>
      <c r="G258" s="141">
        <v>0</v>
      </c>
      <c r="H258" s="91">
        <v>30000</v>
      </c>
      <c r="I258" s="271">
        <v>30000</v>
      </c>
      <c r="J258" s="281">
        <f t="shared" si="15"/>
        <v>30000</v>
      </c>
      <c r="K258" s="282">
        <v>26150.25</v>
      </c>
      <c r="L258" s="266">
        <f t="shared" si="16"/>
        <v>3849.75</v>
      </c>
      <c r="M258" s="155">
        <v>350</v>
      </c>
      <c r="N258" s="156">
        <f t="shared" si="17"/>
        <v>350</v>
      </c>
      <c r="O258" s="297">
        <f t="shared" si="18"/>
        <v>3499.75</v>
      </c>
      <c r="Q258" s="83"/>
    </row>
    <row r="259" spans="1:17" ht="15" customHeight="1" x14ac:dyDescent="0.25">
      <c r="A259" s="75">
        <v>6083</v>
      </c>
      <c r="B259" s="302" t="s">
        <v>624</v>
      </c>
      <c r="C259" s="133">
        <v>1130</v>
      </c>
      <c r="D259" s="134">
        <v>13.051724399602774</v>
      </c>
      <c r="E259" s="135">
        <v>0.5</v>
      </c>
      <c r="F259" s="135">
        <f t="shared" si="19"/>
        <v>0.5</v>
      </c>
      <c r="G259" s="136">
        <v>8.7352138307552327E-2</v>
      </c>
      <c r="H259" s="90">
        <v>44320</v>
      </c>
      <c r="I259" s="274">
        <f>40*C259</f>
        <v>45200</v>
      </c>
      <c r="J259" s="279">
        <f t="shared" si="15"/>
        <v>45200</v>
      </c>
      <c r="K259" s="280">
        <v>0</v>
      </c>
      <c r="L259" s="149">
        <f t="shared" si="16"/>
        <v>45200</v>
      </c>
      <c r="M259" s="150">
        <v>48000</v>
      </c>
      <c r="N259" s="151">
        <f t="shared" si="17"/>
        <v>45200</v>
      </c>
      <c r="O259" s="296">
        <f t="shared" si="18"/>
        <v>0</v>
      </c>
      <c r="Q259" s="82"/>
    </row>
    <row r="260" spans="1:17" ht="15" customHeight="1" x14ac:dyDescent="0.25">
      <c r="A260" s="75">
        <v>6118</v>
      </c>
      <c r="B260" s="303" t="s">
        <v>625</v>
      </c>
      <c r="C260" s="138">
        <v>853</v>
      </c>
      <c r="D260" s="139">
        <v>10.18503844717686</v>
      </c>
      <c r="E260" s="140">
        <v>0.6</v>
      </c>
      <c r="F260" s="140">
        <f t="shared" si="19"/>
        <v>0.4</v>
      </c>
      <c r="G260" s="141">
        <v>0.35447761194029853</v>
      </c>
      <c r="H260" s="94">
        <v>34600</v>
      </c>
      <c r="I260" s="271">
        <f>40*C260</f>
        <v>34120</v>
      </c>
      <c r="J260" s="281">
        <f t="shared" ref="J260:J283" si="20">MAX(H260,I260)</f>
        <v>34600</v>
      </c>
      <c r="K260" s="282">
        <v>0</v>
      </c>
      <c r="L260" s="266">
        <f t="shared" ref="L260:L283" si="21">J260-K260</f>
        <v>34600</v>
      </c>
      <c r="M260" s="155">
        <v>33000</v>
      </c>
      <c r="N260" s="156">
        <f t="shared" ref="N260:N283" si="22">MIN(L260,M260)</f>
        <v>33000</v>
      </c>
      <c r="O260" s="297">
        <f t="shared" ref="O260:O283" si="23">L260-N260</f>
        <v>1600</v>
      </c>
      <c r="Q260" s="83"/>
    </row>
    <row r="261" spans="1:17" ht="15" customHeight="1" x14ac:dyDescent="0.25">
      <c r="A261" s="75">
        <v>6195</v>
      </c>
      <c r="B261" s="302" t="s">
        <v>626</v>
      </c>
      <c r="C261" s="133">
        <v>2142</v>
      </c>
      <c r="D261" s="134">
        <v>13.490873642215762</v>
      </c>
      <c r="E261" s="135">
        <v>0.7</v>
      </c>
      <c r="F261" s="135">
        <f t="shared" si="19"/>
        <v>0.30000000000000004</v>
      </c>
      <c r="G261" s="136">
        <v>0.39479795633999071</v>
      </c>
      <c r="H261" s="90">
        <v>60000</v>
      </c>
      <c r="I261" s="270">
        <v>60000</v>
      </c>
      <c r="J261" s="279">
        <f t="shared" si="20"/>
        <v>60000</v>
      </c>
      <c r="K261" s="280">
        <v>59534.400000000001</v>
      </c>
      <c r="L261" s="149">
        <f t="shared" si="21"/>
        <v>465.59999999999854</v>
      </c>
      <c r="M261" s="150">
        <v>6300</v>
      </c>
      <c r="N261" s="151">
        <f t="shared" si="22"/>
        <v>465.59999999999854</v>
      </c>
      <c r="O261" s="296">
        <f t="shared" si="23"/>
        <v>0</v>
      </c>
      <c r="Q261" s="83"/>
    </row>
    <row r="262" spans="1:17" ht="15" customHeight="1" x14ac:dyDescent="0.25">
      <c r="A262" s="75">
        <v>6216</v>
      </c>
      <c r="B262" s="303" t="s">
        <v>627</v>
      </c>
      <c r="C262" s="138">
        <v>2062</v>
      </c>
      <c r="D262" s="139">
        <v>11.672006258577305</v>
      </c>
      <c r="E262" s="140">
        <v>0.7</v>
      </c>
      <c r="F262" s="140">
        <f t="shared" ref="F262:F283" si="24">1-E262</f>
        <v>0.30000000000000004</v>
      </c>
      <c r="G262" s="141">
        <v>0.34190231362467866</v>
      </c>
      <c r="H262" s="91">
        <v>60000</v>
      </c>
      <c r="I262" s="271">
        <v>60000</v>
      </c>
      <c r="J262" s="281">
        <f t="shared" si="20"/>
        <v>60000</v>
      </c>
      <c r="K262" s="282">
        <v>42600.3</v>
      </c>
      <c r="L262" s="266">
        <f t="shared" si="21"/>
        <v>17399.699999999997</v>
      </c>
      <c r="M262" s="155">
        <v>8400</v>
      </c>
      <c r="N262" s="156">
        <f t="shared" si="22"/>
        <v>8400</v>
      </c>
      <c r="O262" s="297">
        <f t="shared" si="23"/>
        <v>8999.6999999999971</v>
      </c>
      <c r="Q262" s="83"/>
    </row>
    <row r="263" spans="1:17" ht="15" customHeight="1" x14ac:dyDescent="0.25">
      <c r="A263" s="75">
        <v>6230</v>
      </c>
      <c r="B263" s="302" t="s">
        <v>628</v>
      </c>
      <c r="C263" s="133">
        <v>465</v>
      </c>
      <c r="D263" s="134">
        <v>1.1043294272648139</v>
      </c>
      <c r="E263" s="135">
        <v>0.8</v>
      </c>
      <c r="F263" s="135">
        <f t="shared" si="24"/>
        <v>0.19999999999999996</v>
      </c>
      <c r="G263" s="136">
        <v>0.5022321428571429</v>
      </c>
      <c r="H263" s="90">
        <v>30000</v>
      </c>
      <c r="I263" s="270">
        <v>30000</v>
      </c>
      <c r="J263" s="279">
        <f t="shared" si="20"/>
        <v>30000</v>
      </c>
      <c r="K263" s="280">
        <v>0</v>
      </c>
      <c r="L263" s="149">
        <f t="shared" si="21"/>
        <v>30000</v>
      </c>
      <c r="M263" s="150">
        <v>20000</v>
      </c>
      <c r="N263" s="151">
        <f t="shared" si="22"/>
        <v>20000</v>
      </c>
      <c r="O263" s="296">
        <f t="shared" si="23"/>
        <v>10000</v>
      </c>
      <c r="Q263" s="83"/>
    </row>
    <row r="264" spans="1:17" ht="15" customHeight="1" x14ac:dyDescent="0.25">
      <c r="A264" s="75">
        <v>6237</v>
      </c>
      <c r="B264" s="303" t="s">
        <v>629</v>
      </c>
      <c r="C264" s="138">
        <v>1404</v>
      </c>
      <c r="D264" s="139">
        <v>7.9982225488504897</v>
      </c>
      <c r="E264" s="140">
        <v>0.8</v>
      </c>
      <c r="F264" s="140">
        <f t="shared" si="24"/>
        <v>0.19999999999999996</v>
      </c>
      <c r="G264" s="141">
        <v>0.56774668630338732</v>
      </c>
      <c r="H264" s="94">
        <v>56320</v>
      </c>
      <c r="I264" s="271">
        <f>40*C264</f>
        <v>56160</v>
      </c>
      <c r="J264" s="281">
        <f t="shared" si="20"/>
        <v>56320</v>
      </c>
      <c r="K264" s="282">
        <v>56102.799999999996</v>
      </c>
      <c r="L264" s="266">
        <f t="shared" si="21"/>
        <v>217.20000000000437</v>
      </c>
      <c r="M264" s="155">
        <v>8000</v>
      </c>
      <c r="N264" s="156">
        <f t="shared" si="22"/>
        <v>217.20000000000437</v>
      </c>
      <c r="O264" s="297">
        <f t="shared" si="23"/>
        <v>0</v>
      </c>
      <c r="Q264" s="83"/>
    </row>
    <row r="265" spans="1:17" s="78" customFormat="1" x14ac:dyDescent="0.25">
      <c r="A265" s="75">
        <v>6251</v>
      </c>
      <c r="B265" s="302" t="s">
        <v>630</v>
      </c>
      <c r="C265" s="133">
        <v>292</v>
      </c>
      <c r="D265" s="134">
        <v>3.0841735562139663</v>
      </c>
      <c r="E265" s="135">
        <v>0.7</v>
      </c>
      <c r="F265" s="135">
        <f t="shared" si="24"/>
        <v>0.30000000000000004</v>
      </c>
      <c r="G265" s="136">
        <v>0.46099290780141844</v>
      </c>
      <c r="H265" s="90">
        <v>30000</v>
      </c>
      <c r="I265" s="270">
        <v>30000</v>
      </c>
      <c r="J265" s="279">
        <f t="shared" si="20"/>
        <v>30000</v>
      </c>
      <c r="K265" s="280">
        <v>10620</v>
      </c>
      <c r="L265" s="149">
        <f t="shared" si="21"/>
        <v>19380</v>
      </c>
      <c r="M265" s="150">
        <v>4900</v>
      </c>
      <c r="N265" s="151">
        <f t="shared" si="22"/>
        <v>4900</v>
      </c>
      <c r="O265" s="296">
        <f t="shared" si="23"/>
        <v>14480</v>
      </c>
      <c r="Q265" s="83"/>
    </row>
    <row r="266" spans="1:17" ht="15" customHeight="1" x14ac:dyDescent="0.25">
      <c r="A266" s="75">
        <v>6293</v>
      </c>
      <c r="B266" s="303" t="s">
        <v>631</v>
      </c>
      <c r="C266" s="138">
        <v>659</v>
      </c>
      <c r="D266" s="139">
        <v>1.350254889336574</v>
      </c>
      <c r="E266" s="140">
        <v>0.8</v>
      </c>
      <c r="F266" s="140">
        <f t="shared" si="24"/>
        <v>0.19999999999999996</v>
      </c>
      <c r="G266" s="141">
        <v>0.55029585798816572</v>
      </c>
      <c r="H266" s="91">
        <v>30000</v>
      </c>
      <c r="I266" s="271">
        <v>30000</v>
      </c>
      <c r="J266" s="281">
        <f t="shared" si="20"/>
        <v>30000</v>
      </c>
      <c r="K266" s="282">
        <v>29030</v>
      </c>
      <c r="L266" s="266">
        <f t="shared" si="21"/>
        <v>970</v>
      </c>
      <c r="M266" s="155">
        <v>4800</v>
      </c>
      <c r="N266" s="156">
        <f t="shared" si="22"/>
        <v>970</v>
      </c>
      <c r="O266" s="297">
        <f t="shared" si="23"/>
        <v>0</v>
      </c>
      <c r="Q266" s="83"/>
    </row>
    <row r="267" spans="1:17" s="257" customFormat="1" ht="15" customHeight="1" x14ac:dyDescent="0.25">
      <c r="A267" s="249">
        <v>6321</v>
      </c>
      <c r="B267" s="304" t="s">
        <v>632</v>
      </c>
      <c r="C267" s="258">
        <v>1191</v>
      </c>
      <c r="D267" s="259">
        <v>6.9721696079693976</v>
      </c>
      <c r="E267" s="260">
        <v>0.7</v>
      </c>
      <c r="F267" s="260">
        <f t="shared" si="24"/>
        <v>0.30000000000000004</v>
      </c>
      <c r="G267" s="261">
        <v>0.29649595687331537</v>
      </c>
      <c r="H267" s="262">
        <v>48280</v>
      </c>
      <c r="I267" s="272">
        <f>40*C267</f>
        <v>47640</v>
      </c>
      <c r="J267" s="279">
        <f t="shared" si="20"/>
        <v>48280</v>
      </c>
      <c r="K267" s="283">
        <v>48280</v>
      </c>
      <c r="L267" s="265">
        <f t="shared" si="21"/>
        <v>0</v>
      </c>
      <c r="M267" s="263">
        <v>20300</v>
      </c>
      <c r="N267" s="264">
        <f t="shared" si="22"/>
        <v>0</v>
      </c>
      <c r="O267" s="298">
        <f t="shared" si="23"/>
        <v>0</v>
      </c>
    </row>
    <row r="268" spans="1:17" ht="15" customHeight="1" x14ac:dyDescent="0.25">
      <c r="A268" s="75">
        <v>6335</v>
      </c>
      <c r="B268" s="303" t="s">
        <v>633</v>
      </c>
      <c r="C268" s="138">
        <v>1180</v>
      </c>
      <c r="D268" s="139">
        <v>4.1134472908617745</v>
      </c>
      <c r="E268" s="140">
        <v>0.7</v>
      </c>
      <c r="F268" s="140">
        <f t="shared" si="24"/>
        <v>0.30000000000000004</v>
      </c>
      <c r="G268" s="141">
        <v>0.46355140186915889</v>
      </c>
      <c r="H268" s="91">
        <v>46640</v>
      </c>
      <c r="I268" s="275">
        <f>40*C268</f>
        <v>47200</v>
      </c>
      <c r="J268" s="281">
        <f t="shared" si="20"/>
        <v>47200</v>
      </c>
      <c r="K268" s="282">
        <v>0</v>
      </c>
      <c r="L268" s="266">
        <f t="shared" si="21"/>
        <v>47200</v>
      </c>
      <c r="M268" s="155">
        <v>7000</v>
      </c>
      <c r="N268" s="156">
        <f t="shared" si="22"/>
        <v>7000</v>
      </c>
      <c r="O268" s="297">
        <f t="shared" si="23"/>
        <v>40200</v>
      </c>
      <c r="Q268" s="83"/>
    </row>
    <row r="269" spans="1:17" s="257" customFormat="1" ht="15" customHeight="1" x14ac:dyDescent="0.25">
      <c r="A269" s="249">
        <v>6354</v>
      </c>
      <c r="B269" s="304" t="s">
        <v>634</v>
      </c>
      <c r="C269" s="258">
        <v>281</v>
      </c>
      <c r="D269" s="259">
        <v>2.8426651016375635</v>
      </c>
      <c r="E269" s="260">
        <v>0.8</v>
      </c>
      <c r="F269" s="260">
        <f t="shared" si="24"/>
        <v>0.19999999999999996</v>
      </c>
      <c r="G269" s="261">
        <v>0.41153846153846152</v>
      </c>
      <c r="H269" s="262">
        <v>30000</v>
      </c>
      <c r="I269" s="272">
        <v>30000</v>
      </c>
      <c r="J269" s="279">
        <f t="shared" si="20"/>
        <v>30000</v>
      </c>
      <c r="K269" s="283">
        <v>30000.1</v>
      </c>
      <c r="L269" s="265">
        <v>0</v>
      </c>
      <c r="M269" s="263">
        <v>0</v>
      </c>
      <c r="N269" s="264">
        <f t="shared" si="22"/>
        <v>0</v>
      </c>
      <c r="O269" s="298">
        <f t="shared" si="23"/>
        <v>0</v>
      </c>
    </row>
    <row r="270" spans="1:17" ht="15" customHeight="1" x14ac:dyDescent="0.25">
      <c r="A270" s="75">
        <v>6384</v>
      </c>
      <c r="B270" s="303" t="s">
        <v>635</v>
      </c>
      <c r="C270" s="138">
        <v>831</v>
      </c>
      <c r="D270" s="139">
        <v>5.5095869733882159</v>
      </c>
      <c r="E270" s="140">
        <v>0.7</v>
      </c>
      <c r="F270" s="140">
        <f t="shared" si="24"/>
        <v>0.30000000000000004</v>
      </c>
      <c r="G270" s="141">
        <v>0.31751824817518248</v>
      </c>
      <c r="H270" s="94">
        <v>34360</v>
      </c>
      <c r="I270" s="271">
        <f>40*C270</f>
        <v>33240</v>
      </c>
      <c r="J270" s="281">
        <f t="shared" si="20"/>
        <v>34360</v>
      </c>
      <c r="K270" s="282">
        <v>18390</v>
      </c>
      <c r="L270" s="266">
        <f t="shared" si="21"/>
        <v>15970</v>
      </c>
      <c r="M270" s="155">
        <v>90300</v>
      </c>
      <c r="N270" s="156">
        <f t="shared" si="22"/>
        <v>15970</v>
      </c>
      <c r="O270" s="297">
        <f t="shared" si="23"/>
        <v>0</v>
      </c>
      <c r="Q270" s="83"/>
    </row>
    <row r="271" spans="1:17" s="257" customFormat="1" ht="15" customHeight="1" x14ac:dyDescent="0.25">
      <c r="A271" s="249">
        <v>6412</v>
      </c>
      <c r="B271" s="304" t="s">
        <v>636</v>
      </c>
      <c r="C271" s="258">
        <v>430</v>
      </c>
      <c r="D271" s="259">
        <v>13.652874435542545</v>
      </c>
      <c r="E271" s="260">
        <v>0.7</v>
      </c>
      <c r="F271" s="260">
        <f t="shared" si="24"/>
        <v>0.30000000000000004</v>
      </c>
      <c r="G271" s="261">
        <v>0.40606060606060607</v>
      </c>
      <c r="H271" s="262">
        <v>30000</v>
      </c>
      <c r="I271" s="272">
        <v>30000</v>
      </c>
      <c r="J271" s="279">
        <f t="shared" si="20"/>
        <v>30000</v>
      </c>
      <c r="K271" s="283">
        <v>30000.000000000004</v>
      </c>
      <c r="L271" s="265">
        <f t="shared" si="21"/>
        <v>0</v>
      </c>
      <c r="M271" s="263">
        <v>0</v>
      </c>
      <c r="N271" s="264">
        <f t="shared" si="22"/>
        <v>0</v>
      </c>
      <c r="O271" s="298">
        <f t="shared" si="23"/>
        <v>0</v>
      </c>
    </row>
    <row r="272" spans="1:17" ht="15" customHeight="1" x14ac:dyDescent="0.25">
      <c r="A272" s="75">
        <v>6440</v>
      </c>
      <c r="B272" s="303" t="s">
        <v>637</v>
      </c>
      <c r="C272" s="138">
        <v>154</v>
      </c>
      <c r="D272" s="139">
        <v>0.81011702335040803</v>
      </c>
      <c r="E272" s="140">
        <v>0.85</v>
      </c>
      <c r="F272" s="140">
        <f t="shared" si="24"/>
        <v>0.15000000000000002</v>
      </c>
      <c r="G272" s="141">
        <v>0.58227848101265822</v>
      </c>
      <c r="H272" s="91">
        <v>30000</v>
      </c>
      <c r="I272" s="271">
        <v>30000</v>
      </c>
      <c r="J272" s="281">
        <f t="shared" si="20"/>
        <v>30000</v>
      </c>
      <c r="K272" s="282">
        <v>23083.200000000001</v>
      </c>
      <c r="L272" s="266">
        <f t="shared" si="21"/>
        <v>6916.7999999999993</v>
      </c>
      <c r="M272" s="155">
        <v>0</v>
      </c>
      <c r="N272" s="156">
        <f t="shared" si="22"/>
        <v>0</v>
      </c>
      <c r="O272" s="297">
        <f t="shared" si="23"/>
        <v>6916.7999999999993</v>
      </c>
      <c r="Q272" s="83"/>
    </row>
    <row r="273" spans="1:71" s="81" customFormat="1" ht="15" customHeight="1" x14ac:dyDescent="0.25">
      <c r="A273" s="80">
        <v>6426</v>
      </c>
      <c r="B273" s="302" t="s">
        <v>638</v>
      </c>
      <c r="C273" s="133">
        <v>783</v>
      </c>
      <c r="D273" s="134">
        <v>5.6120984508885936</v>
      </c>
      <c r="E273" s="135">
        <v>0.7</v>
      </c>
      <c r="F273" s="135">
        <f t="shared" si="24"/>
        <v>0.30000000000000004</v>
      </c>
      <c r="G273" s="136">
        <v>0.41507024265644954</v>
      </c>
      <c r="H273" s="93">
        <v>31520</v>
      </c>
      <c r="I273" s="270">
        <f>40*C273</f>
        <v>31320</v>
      </c>
      <c r="J273" s="279">
        <f t="shared" si="20"/>
        <v>31520</v>
      </c>
      <c r="K273" s="280">
        <v>31512.000000000004</v>
      </c>
      <c r="L273" s="149">
        <f t="shared" si="21"/>
        <v>7.999999999996362</v>
      </c>
      <c r="M273" s="150">
        <v>10500</v>
      </c>
      <c r="N273" s="151">
        <f t="shared" si="22"/>
        <v>7.999999999996362</v>
      </c>
      <c r="O273" s="296">
        <f t="shared" si="23"/>
        <v>0</v>
      </c>
      <c r="P273" s="76"/>
      <c r="Q273" s="83"/>
      <c r="R273" s="76"/>
      <c r="S273" s="76"/>
      <c r="T273" s="76"/>
      <c r="U273" s="76"/>
      <c r="V273" s="76"/>
      <c r="W273" s="76"/>
      <c r="X273" s="76"/>
      <c r="Y273" s="76"/>
      <c r="Z273" s="76"/>
      <c r="AA273" s="76"/>
      <c r="AB273" s="76"/>
      <c r="AC273" s="76"/>
      <c r="AD273" s="76"/>
      <c r="AE273" s="76"/>
      <c r="AF273" s="76"/>
      <c r="AG273" s="76"/>
      <c r="AH273" s="76"/>
      <c r="AI273" s="76"/>
      <c r="AJ273" s="76"/>
      <c r="AK273" s="76"/>
      <c r="AL273" s="76"/>
      <c r="AM273" s="76"/>
      <c r="AN273" s="76"/>
      <c r="AO273" s="76"/>
      <c r="AP273" s="76"/>
      <c r="AQ273" s="76"/>
      <c r="AR273" s="76"/>
      <c r="AS273" s="76"/>
      <c r="AT273" s="76"/>
      <c r="AU273" s="76"/>
      <c r="AV273" s="76"/>
      <c r="AW273" s="76"/>
      <c r="AX273" s="76"/>
      <c r="AY273" s="76"/>
      <c r="AZ273" s="76"/>
      <c r="BA273" s="76"/>
      <c r="BB273" s="76"/>
      <c r="BC273" s="76"/>
      <c r="BD273" s="76"/>
      <c r="BE273" s="76"/>
      <c r="BF273" s="76"/>
      <c r="BG273" s="76"/>
      <c r="BH273" s="76"/>
      <c r="BI273" s="76"/>
      <c r="BJ273" s="76"/>
      <c r="BK273" s="76"/>
      <c r="BL273" s="76"/>
      <c r="BM273" s="76"/>
      <c r="BN273" s="76"/>
      <c r="BO273" s="76"/>
      <c r="BP273" s="76"/>
      <c r="BQ273" s="76"/>
      <c r="BR273" s="76"/>
      <c r="BS273" s="76"/>
    </row>
    <row r="274" spans="1:71" s="257" customFormat="1" ht="15" customHeight="1" x14ac:dyDescent="0.25">
      <c r="A274" s="249">
        <v>6461</v>
      </c>
      <c r="B274" s="305" t="s">
        <v>639</v>
      </c>
      <c r="C274" s="250">
        <v>1977</v>
      </c>
      <c r="D274" s="251">
        <v>14.46285448934608</v>
      </c>
      <c r="E274" s="252">
        <v>0.7</v>
      </c>
      <c r="F274" s="252">
        <f t="shared" si="24"/>
        <v>0.30000000000000004</v>
      </c>
      <c r="G274" s="253">
        <v>0.3798001052077854</v>
      </c>
      <c r="H274" s="254">
        <v>60000</v>
      </c>
      <c r="I274" s="273">
        <v>60000</v>
      </c>
      <c r="J274" s="281">
        <f t="shared" si="20"/>
        <v>60000</v>
      </c>
      <c r="K274" s="284">
        <v>60000.000000000007</v>
      </c>
      <c r="L274" s="267">
        <f t="shared" si="21"/>
        <v>0</v>
      </c>
      <c r="M274" s="255">
        <v>79800</v>
      </c>
      <c r="N274" s="256">
        <f t="shared" si="22"/>
        <v>0</v>
      </c>
      <c r="O274" s="299">
        <f t="shared" si="23"/>
        <v>0</v>
      </c>
    </row>
    <row r="275" spans="1:71" ht="15" customHeight="1" x14ac:dyDescent="0.25">
      <c r="A275" s="75">
        <v>6475</v>
      </c>
      <c r="B275" s="302" t="s">
        <v>640</v>
      </c>
      <c r="C275" s="133">
        <v>557</v>
      </c>
      <c r="D275" s="134">
        <v>3.8687003953733314</v>
      </c>
      <c r="E275" s="135">
        <v>0.6</v>
      </c>
      <c r="F275" s="135">
        <f t="shared" si="24"/>
        <v>0.4</v>
      </c>
      <c r="G275" s="136">
        <v>0.40333333333333332</v>
      </c>
      <c r="H275" s="90">
        <v>30000</v>
      </c>
      <c r="I275" s="270">
        <v>30000</v>
      </c>
      <c r="J275" s="279">
        <f t="shared" si="20"/>
        <v>30000</v>
      </c>
      <c r="K275" s="280">
        <v>29976.400000000001</v>
      </c>
      <c r="L275" s="149">
        <f t="shared" si="21"/>
        <v>23.599999999998545</v>
      </c>
      <c r="M275" s="150">
        <v>9000</v>
      </c>
      <c r="N275" s="151">
        <f t="shared" si="22"/>
        <v>23.599999999998545</v>
      </c>
      <c r="O275" s="296">
        <f t="shared" si="23"/>
        <v>0</v>
      </c>
      <c r="Q275" s="82"/>
    </row>
    <row r="276" spans="1:71" ht="15" customHeight="1" x14ac:dyDescent="0.25">
      <c r="A276" s="75">
        <v>6608</v>
      </c>
      <c r="B276" s="303" t="s">
        <v>641</v>
      </c>
      <c r="C276" s="138">
        <v>1538</v>
      </c>
      <c r="D276" s="139">
        <v>11.864902995997628</v>
      </c>
      <c r="E276" s="140">
        <v>0.5</v>
      </c>
      <c r="F276" s="140">
        <f t="shared" si="24"/>
        <v>0.5</v>
      </c>
      <c r="G276" s="141">
        <v>0.15476904619076184</v>
      </c>
      <c r="H276" s="91">
        <v>60000</v>
      </c>
      <c r="I276" s="271">
        <v>60000</v>
      </c>
      <c r="J276" s="281">
        <f t="shared" si="20"/>
        <v>60000</v>
      </c>
      <c r="K276" s="282">
        <v>57342</v>
      </c>
      <c r="L276" s="266">
        <f t="shared" si="21"/>
        <v>2658</v>
      </c>
      <c r="M276" s="155">
        <v>56500</v>
      </c>
      <c r="N276" s="156">
        <f t="shared" si="22"/>
        <v>2658</v>
      </c>
      <c r="O276" s="297">
        <f t="shared" si="23"/>
        <v>0</v>
      </c>
      <c r="Q276" s="83"/>
    </row>
    <row r="277" spans="1:71" s="257" customFormat="1" ht="15" customHeight="1" x14ac:dyDescent="0.25">
      <c r="A277" s="249">
        <v>6615</v>
      </c>
      <c r="B277" s="304" t="s">
        <v>642</v>
      </c>
      <c r="C277" s="258">
        <v>288</v>
      </c>
      <c r="D277" s="259">
        <v>0.43560002793067382</v>
      </c>
      <c r="E277" s="260">
        <v>0.8</v>
      </c>
      <c r="F277" s="260">
        <f t="shared" si="24"/>
        <v>0.19999999999999996</v>
      </c>
      <c r="G277" s="261">
        <v>0.55691056910569103</v>
      </c>
      <c r="H277" s="262">
        <v>30000</v>
      </c>
      <c r="I277" s="272">
        <v>30000</v>
      </c>
      <c r="J277" s="279">
        <f t="shared" si="20"/>
        <v>30000</v>
      </c>
      <c r="K277" s="283">
        <v>30000</v>
      </c>
      <c r="L277" s="265">
        <f t="shared" si="21"/>
        <v>0</v>
      </c>
      <c r="M277" s="263">
        <v>320</v>
      </c>
      <c r="N277" s="264">
        <f t="shared" si="22"/>
        <v>0</v>
      </c>
      <c r="O277" s="298">
        <f t="shared" si="23"/>
        <v>0</v>
      </c>
    </row>
    <row r="278" spans="1:71" s="257" customFormat="1" ht="15" customHeight="1" x14ac:dyDescent="0.25">
      <c r="A278" s="249">
        <v>6678</v>
      </c>
      <c r="B278" s="305" t="s">
        <v>643</v>
      </c>
      <c r="C278" s="250">
        <v>1765</v>
      </c>
      <c r="D278" s="251">
        <v>9.4624877525787934</v>
      </c>
      <c r="E278" s="252">
        <v>0.7</v>
      </c>
      <c r="F278" s="252">
        <f t="shared" si="24"/>
        <v>0.30000000000000004</v>
      </c>
      <c r="G278" s="253">
        <v>0.48130841121495327</v>
      </c>
      <c r="H278" s="254">
        <v>60000</v>
      </c>
      <c r="I278" s="273">
        <v>60000</v>
      </c>
      <c r="J278" s="281">
        <f t="shared" si="20"/>
        <v>60000</v>
      </c>
      <c r="K278" s="284">
        <v>60000.000000000007</v>
      </c>
      <c r="L278" s="267">
        <f t="shared" si="21"/>
        <v>0</v>
      </c>
      <c r="M278" s="255">
        <v>46200</v>
      </c>
      <c r="N278" s="256">
        <f t="shared" si="22"/>
        <v>0</v>
      </c>
      <c r="O278" s="299">
        <f t="shared" si="23"/>
        <v>0</v>
      </c>
    </row>
    <row r="279" spans="1:71" ht="15" customHeight="1" x14ac:dyDescent="0.25">
      <c r="A279" s="75">
        <v>469</v>
      </c>
      <c r="B279" s="302" t="s">
        <v>644</v>
      </c>
      <c r="C279" s="133">
        <v>796</v>
      </c>
      <c r="D279" s="134">
        <v>7.6310997825197919</v>
      </c>
      <c r="E279" s="135">
        <v>0.6</v>
      </c>
      <c r="F279" s="135">
        <f t="shared" si="24"/>
        <v>0.4</v>
      </c>
      <c r="G279" s="136">
        <v>0.18950064020486557</v>
      </c>
      <c r="H279" s="90">
        <v>31160</v>
      </c>
      <c r="I279" s="274">
        <f>40*C279</f>
        <v>31840</v>
      </c>
      <c r="J279" s="279">
        <f t="shared" si="20"/>
        <v>31840</v>
      </c>
      <c r="K279" s="280">
        <v>30827.600000000002</v>
      </c>
      <c r="L279" s="149">
        <f t="shared" si="21"/>
        <v>1012.3999999999978</v>
      </c>
      <c r="M279" s="150">
        <v>4200</v>
      </c>
      <c r="N279" s="151">
        <f t="shared" si="22"/>
        <v>1012.3999999999978</v>
      </c>
      <c r="O279" s="296">
        <f t="shared" si="23"/>
        <v>0</v>
      </c>
      <c r="Q279" s="83"/>
    </row>
    <row r="280" spans="1:71" ht="15" customHeight="1" x14ac:dyDescent="0.25">
      <c r="A280" s="75">
        <v>6692</v>
      </c>
      <c r="B280" s="303" t="s">
        <v>645</v>
      </c>
      <c r="C280" s="138">
        <v>1147</v>
      </c>
      <c r="D280" s="139">
        <v>4.5583343799122025</v>
      </c>
      <c r="E280" s="140">
        <v>0.7</v>
      </c>
      <c r="F280" s="140">
        <f t="shared" si="24"/>
        <v>0.30000000000000004</v>
      </c>
      <c r="G280" s="141">
        <v>0.36449399656946829</v>
      </c>
      <c r="H280" s="94">
        <v>47120</v>
      </c>
      <c r="I280" s="271">
        <f>40*C280</f>
        <v>45880</v>
      </c>
      <c r="J280" s="281">
        <f t="shared" si="20"/>
        <v>47120</v>
      </c>
      <c r="K280" s="282">
        <v>23599.200000000004</v>
      </c>
      <c r="L280" s="266">
        <f t="shared" si="21"/>
        <v>23520.799999999996</v>
      </c>
      <c r="M280" s="155">
        <v>2870</v>
      </c>
      <c r="N280" s="156">
        <f t="shared" si="22"/>
        <v>2870</v>
      </c>
      <c r="O280" s="297">
        <f t="shared" si="23"/>
        <v>20650.799999999996</v>
      </c>
      <c r="Q280" s="83"/>
    </row>
    <row r="281" spans="1:71" s="257" customFormat="1" ht="15" customHeight="1" x14ac:dyDescent="0.25">
      <c r="A281" s="249">
        <v>6713</v>
      </c>
      <c r="B281" s="304" t="s">
        <v>646</v>
      </c>
      <c r="C281" s="258">
        <v>382</v>
      </c>
      <c r="D281" s="259">
        <v>4.084451998532681</v>
      </c>
      <c r="E281" s="260">
        <v>0.7</v>
      </c>
      <c r="F281" s="260">
        <f t="shared" si="24"/>
        <v>0.30000000000000004</v>
      </c>
      <c r="G281" s="261">
        <v>0.50588235294117645</v>
      </c>
      <c r="H281" s="262">
        <v>30000</v>
      </c>
      <c r="I281" s="272">
        <v>30000</v>
      </c>
      <c r="J281" s="279">
        <f t="shared" si="20"/>
        <v>30000</v>
      </c>
      <c r="K281" s="283">
        <v>30000.300000000003</v>
      </c>
      <c r="L281" s="265">
        <v>0</v>
      </c>
      <c r="M281" s="263">
        <v>1680</v>
      </c>
      <c r="N281" s="264">
        <f t="shared" si="22"/>
        <v>0</v>
      </c>
      <c r="O281" s="298">
        <f t="shared" si="23"/>
        <v>0</v>
      </c>
    </row>
    <row r="282" spans="1:71" ht="15" customHeight="1" x14ac:dyDescent="0.25">
      <c r="A282" s="75">
        <v>6720</v>
      </c>
      <c r="B282" s="303" t="s">
        <v>647</v>
      </c>
      <c r="C282" s="138">
        <v>453</v>
      </c>
      <c r="D282" s="139">
        <v>4.2156789245795245</v>
      </c>
      <c r="E282" s="140">
        <v>0.7</v>
      </c>
      <c r="F282" s="140">
        <f t="shared" si="24"/>
        <v>0.30000000000000004</v>
      </c>
      <c r="G282" s="141">
        <v>0.38086303939962479</v>
      </c>
      <c r="H282" s="91">
        <v>30000</v>
      </c>
      <c r="I282" s="271">
        <v>30000</v>
      </c>
      <c r="J282" s="281">
        <f t="shared" si="20"/>
        <v>30000</v>
      </c>
      <c r="K282" s="282">
        <v>0</v>
      </c>
      <c r="L282" s="266">
        <f t="shared" si="21"/>
        <v>30000</v>
      </c>
      <c r="M282" s="155">
        <v>3500</v>
      </c>
      <c r="N282" s="156">
        <f t="shared" si="22"/>
        <v>3500</v>
      </c>
      <c r="O282" s="297">
        <f t="shared" si="23"/>
        <v>26500</v>
      </c>
      <c r="Q282" s="83"/>
    </row>
    <row r="283" spans="1:71" ht="15" customHeight="1" thickBot="1" x14ac:dyDescent="0.3">
      <c r="A283" s="285">
        <v>6748</v>
      </c>
      <c r="B283" s="306" t="s">
        <v>648</v>
      </c>
      <c r="C283" s="286">
        <v>346</v>
      </c>
      <c r="D283" s="287">
        <v>12.019773527943286</v>
      </c>
      <c r="E283" s="288">
        <v>0.5</v>
      </c>
      <c r="F283" s="288">
        <f t="shared" si="24"/>
        <v>0.5</v>
      </c>
      <c r="G283" s="289">
        <v>9.5032397408207347E-2</v>
      </c>
      <c r="H283" s="92">
        <v>30000</v>
      </c>
      <c r="I283" s="276">
        <v>30000</v>
      </c>
      <c r="J283" s="290">
        <f t="shared" si="20"/>
        <v>30000</v>
      </c>
      <c r="K283" s="291">
        <v>6926</v>
      </c>
      <c r="L283" s="292">
        <f t="shared" si="21"/>
        <v>23074</v>
      </c>
      <c r="M283" s="293">
        <v>38000</v>
      </c>
      <c r="N283" s="294">
        <f t="shared" si="22"/>
        <v>23074</v>
      </c>
      <c r="O283" s="300">
        <f t="shared" si="23"/>
        <v>0</v>
      </c>
      <c r="Q283" s="83"/>
    </row>
    <row r="284" spans="1:71" hidden="1" x14ac:dyDescent="0.25">
      <c r="H284" s="86">
        <f>SUM(H3:H283)</f>
        <v>10572240</v>
      </c>
      <c r="I284" s="87">
        <f>SUM(I3:I283)</f>
        <v>10518400</v>
      </c>
      <c r="J284" s="242"/>
      <c r="K284" s="158">
        <f>SUM(K3:K283)</f>
        <v>7808953.8500000006</v>
      </c>
      <c r="L284" s="154">
        <f>SUM(L3:L283)</f>
        <v>2850888.85</v>
      </c>
      <c r="M284" s="155">
        <f>SUM(M3:M283)</f>
        <v>6173875</v>
      </c>
      <c r="N284" s="156">
        <f t="shared" ref="N284:O284" si="25">SUM(N3:N283)</f>
        <v>1663303.8999999997</v>
      </c>
      <c r="O284" s="157">
        <f t="shared" si="25"/>
        <v>1187584.9500000004</v>
      </c>
      <c r="Q284" s="83"/>
    </row>
    <row r="285" spans="1:71" hidden="1" x14ac:dyDescent="0.25">
      <c r="H285" s="85">
        <v>10572240</v>
      </c>
      <c r="K285" s="153">
        <v>7808954</v>
      </c>
      <c r="M285" s="155">
        <v>6094075</v>
      </c>
      <c r="O285" s="157"/>
      <c r="Q285" s="83"/>
    </row>
    <row r="286" spans="1:71" x14ac:dyDescent="0.25">
      <c r="L286" s="267"/>
      <c r="N286" s="156"/>
      <c r="Q286" s="83"/>
    </row>
    <row r="287" spans="1:71" x14ac:dyDescent="0.25">
      <c r="B287" s="370" t="s">
        <v>1348</v>
      </c>
      <c r="C287" s="143"/>
      <c r="D287" s="144"/>
      <c r="E287" s="268" t="s">
        <v>1349</v>
      </c>
      <c r="F287" s="145"/>
      <c r="G287" s="146"/>
      <c r="H287" s="89"/>
      <c r="Q287" s="83"/>
    </row>
    <row r="288" spans="1:71" x14ac:dyDescent="0.25">
      <c r="B288" s="244" t="s">
        <v>1346</v>
      </c>
      <c r="C288" s="245"/>
      <c r="D288" s="246"/>
      <c r="E288" s="244"/>
      <c r="F288" s="244"/>
      <c r="G288" s="247"/>
      <c r="H288" s="248"/>
      <c r="Q288" s="83"/>
    </row>
    <row r="289" spans="17:17" x14ac:dyDescent="0.25">
      <c r="Q289" s="83"/>
    </row>
    <row r="290" spans="17:17" x14ac:dyDescent="0.25">
      <c r="Q290" s="83"/>
    </row>
    <row r="291" spans="17:17" x14ac:dyDescent="0.25">
      <c r="Q291" s="83"/>
    </row>
    <row r="292" spans="17:17" x14ac:dyDescent="0.25">
      <c r="Q292" s="83"/>
    </row>
    <row r="293" spans="17:17" x14ac:dyDescent="0.25">
      <c r="Q293" s="83"/>
    </row>
    <row r="294" spans="17:17" x14ac:dyDescent="0.25">
      <c r="Q294" s="83"/>
    </row>
    <row r="295" spans="17:17" x14ac:dyDescent="0.25">
      <c r="Q295" s="83"/>
    </row>
    <row r="296" spans="17:17" x14ac:dyDescent="0.25">
      <c r="Q296" s="83"/>
    </row>
    <row r="297" spans="17:17" x14ac:dyDescent="0.25">
      <c r="Q297" s="83"/>
    </row>
    <row r="298" spans="17:17" x14ac:dyDescent="0.25">
      <c r="Q298" s="83"/>
    </row>
    <row r="299" spans="17:17" x14ac:dyDescent="0.25">
      <c r="Q299" s="83"/>
    </row>
    <row r="300" spans="17:17" x14ac:dyDescent="0.25">
      <c r="Q300" s="83"/>
    </row>
    <row r="301" spans="17:17" x14ac:dyDescent="0.25">
      <c r="Q301" s="83"/>
    </row>
    <row r="302" spans="17:17" x14ac:dyDescent="0.25">
      <c r="Q302" s="83"/>
    </row>
    <row r="303" spans="17:17" x14ac:dyDescent="0.25">
      <c r="Q303" s="83"/>
    </row>
    <row r="304" spans="17:17" x14ac:dyDescent="0.25">
      <c r="Q304" s="83"/>
    </row>
    <row r="305" spans="17:17" x14ac:dyDescent="0.25">
      <c r="Q305" s="83"/>
    </row>
    <row r="306" spans="17:17" x14ac:dyDescent="0.25">
      <c r="Q306" s="83"/>
    </row>
    <row r="307" spans="17:17" x14ac:dyDescent="0.25">
      <c r="Q307" s="83"/>
    </row>
    <row r="308" spans="17:17" x14ac:dyDescent="0.25">
      <c r="Q308" s="83"/>
    </row>
    <row r="309" spans="17:17" x14ac:dyDescent="0.25">
      <c r="Q309" s="83"/>
    </row>
    <row r="310" spans="17:17" x14ac:dyDescent="0.25">
      <c r="Q310" s="83"/>
    </row>
    <row r="311" spans="17:17" x14ac:dyDescent="0.25">
      <c r="Q311" s="83"/>
    </row>
    <row r="312" spans="17:17" x14ac:dyDescent="0.25">
      <c r="Q312" s="83"/>
    </row>
    <row r="313" spans="17:17" x14ac:dyDescent="0.25">
      <c r="Q313" s="83"/>
    </row>
    <row r="314" spans="17:17" x14ac:dyDescent="0.25">
      <c r="Q314" s="83"/>
    </row>
    <row r="315" spans="17:17" x14ac:dyDescent="0.25">
      <c r="Q315" s="82"/>
    </row>
    <row r="316" spans="17:17" x14ac:dyDescent="0.25">
      <c r="Q316" s="83"/>
    </row>
    <row r="317" spans="17:17" x14ac:dyDescent="0.25">
      <c r="Q317" s="83"/>
    </row>
    <row r="318" spans="17:17" x14ac:dyDescent="0.25">
      <c r="Q318" s="83"/>
    </row>
    <row r="319" spans="17:17" x14ac:dyDescent="0.25">
      <c r="Q319" s="83"/>
    </row>
    <row r="320" spans="17:17" x14ac:dyDescent="0.25">
      <c r="Q320" s="83"/>
    </row>
    <row r="321" spans="17:17" x14ac:dyDescent="0.25">
      <c r="Q321" s="83"/>
    </row>
    <row r="322" spans="17:17" x14ac:dyDescent="0.25">
      <c r="Q322" s="83"/>
    </row>
    <row r="323" spans="17:17" x14ac:dyDescent="0.25">
      <c r="Q323" s="83"/>
    </row>
    <row r="324" spans="17:17" x14ac:dyDescent="0.25">
      <c r="Q324" s="82"/>
    </row>
    <row r="325" spans="17:17" x14ac:dyDescent="0.25">
      <c r="Q325" s="83"/>
    </row>
    <row r="326" spans="17:17" x14ac:dyDescent="0.25">
      <c r="Q326" s="83"/>
    </row>
    <row r="327" spans="17:17" x14ac:dyDescent="0.25">
      <c r="Q327" s="83"/>
    </row>
    <row r="328" spans="17:17" x14ac:dyDescent="0.25">
      <c r="Q328" s="83"/>
    </row>
    <row r="329" spans="17:17" x14ac:dyDescent="0.25">
      <c r="Q329" s="83"/>
    </row>
    <row r="330" spans="17:17" x14ac:dyDescent="0.25">
      <c r="Q330" s="82"/>
    </row>
    <row r="331" spans="17:17" x14ac:dyDescent="0.25">
      <c r="Q331" s="83"/>
    </row>
    <row r="332" spans="17:17" x14ac:dyDescent="0.25">
      <c r="Q332" s="83"/>
    </row>
    <row r="333" spans="17:17" x14ac:dyDescent="0.25">
      <c r="Q333" s="83"/>
    </row>
    <row r="334" spans="17:17" x14ac:dyDescent="0.25">
      <c r="Q334" s="83"/>
    </row>
    <row r="335" spans="17:17" x14ac:dyDescent="0.25">
      <c r="Q335" s="83"/>
    </row>
    <row r="336" spans="17:17" x14ac:dyDescent="0.25">
      <c r="Q336" s="83"/>
    </row>
    <row r="337" spans="17:17" x14ac:dyDescent="0.25">
      <c r="Q337" s="83"/>
    </row>
    <row r="338" spans="17:17" x14ac:dyDescent="0.25">
      <c r="Q338" s="83"/>
    </row>
    <row r="339" spans="17:17" x14ac:dyDescent="0.25">
      <c r="Q339" s="83"/>
    </row>
    <row r="340" spans="17:17" x14ac:dyDescent="0.25">
      <c r="Q340" s="83"/>
    </row>
    <row r="341" spans="17:17" x14ac:dyDescent="0.25">
      <c r="Q341" s="83"/>
    </row>
    <row r="342" spans="17:17" x14ac:dyDescent="0.25">
      <c r="Q342" s="83"/>
    </row>
    <row r="343" spans="17:17" x14ac:dyDescent="0.25">
      <c r="Q343" s="83"/>
    </row>
    <row r="344" spans="17:17" x14ac:dyDescent="0.25">
      <c r="Q344" s="83"/>
    </row>
    <row r="345" spans="17:17" x14ac:dyDescent="0.25">
      <c r="Q345" s="83"/>
    </row>
    <row r="346" spans="17:17" x14ac:dyDescent="0.25">
      <c r="Q346" s="83"/>
    </row>
    <row r="347" spans="17:17" x14ac:dyDescent="0.25">
      <c r="Q347" s="83"/>
    </row>
    <row r="348" spans="17:17" x14ac:dyDescent="0.25">
      <c r="Q348" s="83"/>
    </row>
    <row r="349" spans="17:17" x14ac:dyDescent="0.25">
      <c r="Q349" s="83"/>
    </row>
    <row r="350" spans="17:17" x14ac:dyDescent="0.25">
      <c r="Q350" s="83"/>
    </row>
    <row r="351" spans="17:17" x14ac:dyDescent="0.25">
      <c r="Q351" s="83"/>
    </row>
    <row r="352" spans="17:17" x14ac:dyDescent="0.25">
      <c r="Q352" s="83"/>
    </row>
    <row r="353" spans="17:17" x14ac:dyDescent="0.25">
      <c r="Q353" s="83"/>
    </row>
    <row r="354" spans="17:17" x14ac:dyDescent="0.25">
      <c r="Q354" s="83"/>
    </row>
    <row r="355" spans="17:17" x14ac:dyDescent="0.25">
      <c r="Q355" s="83"/>
    </row>
    <row r="356" spans="17:17" x14ac:dyDescent="0.25">
      <c r="Q356" s="83"/>
    </row>
    <row r="357" spans="17:17" x14ac:dyDescent="0.25">
      <c r="Q357" s="83"/>
    </row>
    <row r="358" spans="17:17" x14ac:dyDescent="0.25">
      <c r="Q358" s="83"/>
    </row>
    <row r="359" spans="17:17" x14ac:dyDescent="0.25">
      <c r="Q359" s="83"/>
    </row>
    <row r="360" spans="17:17" x14ac:dyDescent="0.25">
      <c r="Q360" s="83"/>
    </row>
    <row r="361" spans="17:17" x14ac:dyDescent="0.25">
      <c r="Q361" s="83"/>
    </row>
    <row r="362" spans="17:17" x14ac:dyDescent="0.25">
      <c r="Q362" s="83"/>
    </row>
    <row r="363" spans="17:17" x14ac:dyDescent="0.25">
      <c r="Q363" s="82"/>
    </row>
    <row r="364" spans="17:17" x14ac:dyDescent="0.25">
      <c r="Q364" s="83"/>
    </row>
    <row r="365" spans="17:17" x14ac:dyDescent="0.25">
      <c r="Q365" s="83"/>
    </row>
    <row r="366" spans="17:17" x14ac:dyDescent="0.25">
      <c r="Q366" s="83"/>
    </row>
    <row r="367" spans="17:17" x14ac:dyDescent="0.25">
      <c r="Q367" s="83"/>
    </row>
    <row r="368" spans="17:17" x14ac:dyDescent="0.25">
      <c r="Q368" s="83"/>
    </row>
    <row r="369" spans="17:17" x14ac:dyDescent="0.25">
      <c r="Q369" s="82"/>
    </row>
    <row r="370" spans="17:17" x14ac:dyDescent="0.25">
      <c r="Q370" s="83"/>
    </row>
    <row r="371" spans="17:17" x14ac:dyDescent="0.25">
      <c r="Q371" s="83"/>
    </row>
    <row r="372" spans="17:17" x14ac:dyDescent="0.25">
      <c r="Q372" s="83"/>
    </row>
    <row r="373" spans="17:17" x14ac:dyDescent="0.25">
      <c r="Q373" s="83"/>
    </row>
    <row r="374" spans="17:17" x14ac:dyDescent="0.25">
      <c r="Q374" s="83"/>
    </row>
    <row r="375" spans="17:17" x14ac:dyDescent="0.25">
      <c r="Q375" s="83"/>
    </row>
    <row r="376" spans="17:17" x14ac:dyDescent="0.25">
      <c r="Q376" s="83"/>
    </row>
    <row r="377" spans="17:17" x14ac:dyDescent="0.25">
      <c r="Q377" s="83"/>
    </row>
    <row r="378" spans="17:17" x14ac:dyDescent="0.25">
      <c r="Q378" s="83"/>
    </row>
    <row r="379" spans="17:17" x14ac:dyDescent="0.25">
      <c r="Q379" s="83"/>
    </row>
    <row r="380" spans="17:17" x14ac:dyDescent="0.25">
      <c r="Q380" s="83"/>
    </row>
    <row r="381" spans="17:17" x14ac:dyDescent="0.25">
      <c r="Q381" s="83"/>
    </row>
    <row r="382" spans="17:17" x14ac:dyDescent="0.25">
      <c r="Q382" s="83"/>
    </row>
    <row r="383" spans="17:17" x14ac:dyDescent="0.25">
      <c r="Q383" s="83"/>
    </row>
    <row r="384" spans="17:17" x14ac:dyDescent="0.25">
      <c r="Q384" s="83"/>
    </row>
    <row r="385" spans="17:17" x14ac:dyDescent="0.25">
      <c r="Q385" s="83"/>
    </row>
    <row r="386" spans="17:17" x14ac:dyDescent="0.25">
      <c r="Q386" s="83"/>
    </row>
    <row r="387" spans="17:17" x14ac:dyDescent="0.25">
      <c r="Q387" s="83"/>
    </row>
    <row r="388" spans="17:17" x14ac:dyDescent="0.25">
      <c r="Q388" s="83"/>
    </row>
    <row r="389" spans="17:17" x14ac:dyDescent="0.25">
      <c r="Q389" s="83"/>
    </row>
    <row r="390" spans="17:17" x14ac:dyDescent="0.25">
      <c r="Q390" s="83"/>
    </row>
    <row r="391" spans="17:17" x14ac:dyDescent="0.25">
      <c r="Q391" s="83"/>
    </row>
    <row r="392" spans="17:17" x14ac:dyDescent="0.25">
      <c r="Q392" s="83"/>
    </row>
    <row r="393" spans="17:17" x14ac:dyDescent="0.25">
      <c r="Q393" s="83"/>
    </row>
    <row r="394" spans="17:17" x14ac:dyDescent="0.25">
      <c r="Q394" s="83"/>
    </row>
    <row r="395" spans="17:17" x14ac:dyDescent="0.25">
      <c r="Q395" s="83"/>
    </row>
    <row r="396" spans="17:17" x14ac:dyDescent="0.25">
      <c r="Q396" s="83"/>
    </row>
    <row r="397" spans="17:17" x14ac:dyDescent="0.25">
      <c r="Q397" s="83"/>
    </row>
    <row r="398" spans="17:17" x14ac:dyDescent="0.25">
      <c r="Q398" s="83"/>
    </row>
    <row r="399" spans="17:17" x14ac:dyDescent="0.25">
      <c r="Q399" s="83"/>
    </row>
    <row r="400" spans="17:17" x14ac:dyDescent="0.25">
      <c r="Q400" s="83"/>
    </row>
    <row r="401" spans="17:17" x14ac:dyDescent="0.25">
      <c r="Q401" s="83"/>
    </row>
    <row r="402" spans="17:17" x14ac:dyDescent="0.25">
      <c r="Q402" s="83"/>
    </row>
    <row r="403" spans="17:17" x14ac:dyDescent="0.25">
      <c r="Q403" s="83"/>
    </row>
    <row r="404" spans="17:17" x14ac:dyDescent="0.25">
      <c r="Q404" s="83"/>
    </row>
    <row r="405" spans="17:17" x14ac:dyDescent="0.25">
      <c r="Q405" s="82"/>
    </row>
    <row r="406" spans="17:17" x14ac:dyDescent="0.25">
      <c r="Q406" s="83"/>
    </row>
    <row r="407" spans="17:17" x14ac:dyDescent="0.25">
      <c r="Q407" s="83"/>
    </row>
    <row r="408" spans="17:17" x14ac:dyDescent="0.25">
      <c r="Q408" s="83"/>
    </row>
    <row r="409" spans="17:17" x14ac:dyDescent="0.25">
      <c r="Q409" s="83"/>
    </row>
    <row r="410" spans="17:17" x14ac:dyDescent="0.25">
      <c r="Q410" s="83"/>
    </row>
    <row r="411" spans="17:17" x14ac:dyDescent="0.25">
      <c r="Q411" s="83"/>
    </row>
    <row r="412" spans="17:17" x14ac:dyDescent="0.25">
      <c r="Q412" s="83"/>
    </row>
    <row r="413" spans="17:17" x14ac:dyDescent="0.25">
      <c r="Q413" s="83"/>
    </row>
    <row r="414" spans="17:17" x14ac:dyDescent="0.25">
      <c r="Q414" s="83"/>
    </row>
    <row r="415" spans="17:17" x14ac:dyDescent="0.25">
      <c r="Q415" s="83"/>
    </row>
    <row r="416" spans="17:17" x14ac:dyDescent="0.25">
      <c r="Q416" s="83"/>
    </row>
    <row r="417" spans="17:17" x14ac:dyDescent="0.25">
      <c r="Q417" s="83"/>
    </row>
    <row r="418" spans="17:17" x14ac:dyDescent="0.25">
      <c r="Q418" s="83"/>
    </row>
    <row r="419" spans="17:17" x14ac:dyDescent="0.25">
      <c r="Q419" s="83"/>
    </row>
    <row r="420" spans="17:17" x14ac:dyDescent="0.25">
      <c r="Q420" s="83"/>
    </row>
    <row r="421" spans="17:17" x14ac:dyDescent="0.25">
      <c r="Q421" s="83"/>
    </row>
    <row r="422" spans="17:17" x14ac:dyDescent="0.25">
      <c r="Q422" s="83"/>
    </row>
    <row r="423" spans="17:17" x14ac:dyDescent="0.25">
      <c r="Q423" s="83"/>
    </row>
    <row r="424" spans="17:17" x14ac:dyDescent="0.25">
      <c r="Q424" s="83"/>
    </row>
    <row r="425" spans="17:17" x14ac:dyDescent="0.25">
      <c r="Q425" s="83"/>
    </row>
    <row r="426" spans="17:17" x14ac:dyDescent="0.25">
      <c r="Q426" s="83"/>
    </row>
    <row r="427" spans="17:17" x14ac:dyDescent="0.25">
      <c r="Q427" s="83"/>
    </row>
    <row r="428" spans="17:17" x14ac:dyDescent="0.25">
      <c r="Q428" s="83"/>
    </row>
    <row r="429" spans="17:17" x14ac:dyDescent="0.25">
      <c r="Q429" s="83"/>
    </row>
    <row r="430" spans="17:17" x14ac:dyDescent="0.25">
      <c r="Q430" s="83"/>
    </row>
    <row r="431" spans="17:17" x14ac:dyDescent="0.25">
      <c r="Q431" s="83"/>
    </row>
    <row r="432" spans="17:17" x14ac:dyDescent="0.25">
      <c r="Q432" s="83"/>
    </row>
    <row r="433" spans="17:17" x14ac:dyDescent="0.25">
      <c r="Q433" s="83"/>
    </row>
    <row r="434" spans="17:17" x14ac:dyDescent="0.25">
      <c r="Q434" s="83"/>
    </row>
    <row r="435" spans="17:17" x14ac:dyDescent="0.25">
      <c r="Q435" s="83"/>
    </row>
    <row r="436" spans="17:17" x14ac:dyDescent="0.25">
      <c r="Q436" s="83"/>
    </row>
    <row r="437" spans="17:17" x14ac:dyDescent="0.25">
      <c r="Q437" s="83"/>
    </row>
    <row r="438" spans="17:17" x14ac:dyDescent="0.25">
      <c r="Q438" s="83"/>
    </row>
    <row r="439" spans="17:17" x14ac:dyDescent="0.25">
      <c r="Q439" s="83"/>
    </row>
    <row r="440" spans="17:17" x14ac:dyDescent="0.25">
      <c r="Q440" s="83"/>
    </row>
    <row r="441" spans="17:17" x14ac:dyDescent="0.25">
      <c r="Q441" s="83"/>
    </row>
    <row r="442" spans="17:17" x14ac:dyDescent="0.25">
      <c r="Q442" s="83"/>
    </row>
    <row r="443" spans="17:17" x14ac:dyDescent="0.25">
      <c r="Q443" s="82"/>
    </row>
    <row r="444" spans="17:17" x14ac:dyDescent="0.25">
      <c r="Q444" s="83"/>
    </row>
    <row r="445" spans="17:17" x14ac:dyDescent="0.25">
      <c r="Q445" s="83"/>
    </row>
    <row r="446" spans="17:17" x14ac:dyDescent="0.25">
      <c r="Q446" s="83"/>
    </row>
    <row r="447" spans="17:17" x14ac:dyDescent="0.25">
      <c r="Q447" s="83"/>
    </row>
    <row r="448" spans="17:17" x14ac:dyDescent="0.25">
      <c r="Q448" s="83"/>
    </row>
    <row r="449" spans="17:17" x14ac:dyDescent="0.25">
      <c r="Q449" s="83"/>
    </row>
    <row r="450" spans="17:17" x14ac:dyDescent="0.25">
      <c r="Q450" s="83"/>
    </row>
    <row r="451" spans="17:17" x14ac:dyDescent="0.25">
      <c r="Q451" s="83"/>
    </row>
    <row r="452" spans="17:17" x14ac:dyDescent="0.25">
      <c r="Q452" s="83"/>
    </row>
    <row r="453" spans="17:17" x14ac:dyDescent="0.25">
      <c r="Q453" s="83"/>
    </row>
    <row r="454" spans="17:17" x14ac:dyDescent="0.25">
      <c r="Q454" s="83"/>
    </row>
    <row r="455" spans="17:17" x14ac:dyDescent="0.25">
      <c r="Q455" s="83"/>
    </row>
    <row r="456" spans="17:17" x14ac:dyDescent="0.25">
      <c r="Q456" s="82"/>
    </row>
    <row r="457" spans="17:17" x14ac:dyDescent="0.25">
      <c r="Q457" s="83"/>
    </row>
    <row r="458" spans="17:17" x14ac:dyDescent="0.25">
      <c r="Q458" s="83"/>
    </row>
    <row r="459" spans="17:17" x14ac:dyDescent="0.25">
      <c r="Q459" s="83"/>
    </row>
    <row r="460" spans="17:17" x14ac:dyDescent="0.25">
      <c r="Q460" s="83"/>
    </row>
    <row r="461" spans="17:17" x14ac:dyDescent="0.25">
      <c r="Q461" s="83"/>
    </row>
    <row r="462" spans="17:17" x14ac:dyDescent="0.25">
      <c r="Q462" s="83"/>
    </row>
    <row r="463" spans="17:17" x14ac:dyDescent="0.25">
      <c r="Q463" s="83"/>
    </row>
    <row r="464" spans="17:17" x14ac:dyDescent="0.25">
      <c r="Q464" s="83"/>
    </row>
    <row r="465" spans="17:17" x14ac:dyDescent="0.25">
      <c r="Q465" s="83"/>
    </row>
    <row r="466" spans="17:17" x14ac:dyDescent="0.25">
      <c r="Q466" s="83"/>
    </row>
    <row r="467" spans="17:17" x14ac:dyDescent="0.25">
      <c r="Q467" s="82"/>
    </row>
    <row r="468" spans="17:17" x14ac:dyDescent="0.25">
      <c r="Q468" s="83"/>
    </row>
    <row r="469" spans="17:17" x14ac:dyDescent="0.25">
      <c r="Q469" s="83"/>
    </row>
    <row r="470" spans="17:17" x14ac:dyDescent="0.25">
      <c r="Q470" s="83"/>
    </row>
    <row r="471" spans="17:17" x14ac:dyDescent="0.25">
      <c r="Q471" s="83"/>
    </row>
    <row r="472" spans="17:17" x14ac:dyDescent="0.25">
      <c r="Q472" s="83"/>
    </row>
    <row r="473" spans="17:17" x14ac:dyDescent="0.25">
      <c r="Q473" s="83"/>
    </row>
    <row r="474" spans="17:17" x14ac:dyDescent="0.25">
      <c r="Q474" s="83"/>
    </row>
    <row r="475" spans="17:17" x14ac:dyDescent="0.25">
      <c r="Q475" s="83"/>
    </row>
    <row r="476" spans="17:17" x14ac:dyDescent="0.25">
      <c r="Q476" s="83"/>
    </row>
    <row r="477" spans="17:17" x14ac:dyDescent="0.25">
      <c r="Q477" s="83"/>
    </row>
    <row r="478" spans="17:17" x14ac:dyDescent="0.25">
      <c r="Q478" s="83"/>
    </row>
    <row r="479" spans="17:17" x14ac:dyDescent="0.25">
      <c r="Q479" s="84"/>
    </row>
  </sheetData>
  <mergeCells count="1">
    <mergeCell ref="H2:I2"/>
  </mergeCells>
  <hyperlinks>
    <hyperlink ref="E287" r:id="rId1" display="CAT2 Look-Up" xr:uid="{ED14671C-28B3-4FA7-81B6-A5CEC2BF3589}"/>
    <hyperlink ref="M2" r:id="rId2" xr:uid="{56EBFE6A-4BDC-45B9-8A82-5BA7691DB511}"/>
  </hyperlinks>
  <pageMargins left="0.7" right="0.7" top="0.75" bottom="0.75" header="0.3" footer="0.3"/>
  <pageSetup paperSize="5" scale="73" fitToHeight="0"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B41FE-D4F0-4096-AA60-5702F06D7D33}">
  <sheetPr>
    <tabColor rgb="FF00B0F0"/>
    <pageSetUpPr fitToPage="1"/>
  </sheetPr>
  <dimension ref="A1:V402"/>
  <sheetViews>
    <sheetView topLeftCell="B1" zoomScale="90" zoomScaleNormal="90" workbookViewId="0">
      <pane ySplit="1" topLeftCell="A2" activePane="bottomLeft" state="frozen"/>
      <selection pane="bottomLeft" activeCell="C28" sqref="C28"/>
    </sheetView>
  </sheetViews>
  <sheetFormatPr defaultColWidth="15" defaultRowHeight="15" x14ac:dyDescent="0.25"/>
  <cols>
    <col min="1" max="1" width="0" style="79" hidden="1" customWidth="1"/>
    <col min="2" max="2" width="23" style="142" customWidth="1"/>
    <col min="3" max="3" width="24.28515625" style="138" customWidth="1"/>
    <col min="4" max="4" width="10.85546875" style="139" hidden="1" customWidth="1"/>
    <col min="5" max="5" width="11.5703125" style="142" customWidth="1"/>
    <col min="6" max="6" width="10.85546875" style="142" customWidth="1"/>
    <col min="7" max="7" width="14.140625" style="141" customWidth="1"/>
    <col min="8" max="8" width="15" style="668" customWidth="1"/>
    <col min="9" max="9" width="15" style="663" customWidth="1"/>
    <col min="10" max="10" width="15" style="243" customWidth="1"/>
    <col min="11" max="11" width="15" style="153" customWidth="1"/>
    <col min="12" max="12" width="18.140625" style="514" customWidth="1"/>
    <col min="13" max="13" width="17.7109375" style="155" customWidth="1"/>
    <col min="14" max="14" width="20.5703125" style="390" hidden="1" customWidth="1"/>
    <col min="15" max="15" width="21" style="642" hidden="1" customWidth="1"/>
    <col min="16" max="16" width="15" style="653"/>
    <col min="17" max="17" width="17.140625" style="654" customWidth="1"/>
    <col min="18" max="18" width="13.85546875" style="660" customWidth="1"/>
    <col min="19" max="19" width="20" style="658" customWidth="1"/>
    <col min="20" max="20" width="0" style="76" hidden="1" customWidth="1"/>
    <col min="21" max="16384" width="15" style="76"/>
  </cols>
  <sheetData>
    <row r="1" spans="1:22" s="74" customFormat="1" ht="107.25" customHeight="1" thickBot="1" x14ac:dyDescent="0.3">
      <c r="A1" s="500" t="s">
        <v>368</v>
      </c>
      <c r="B1" s="307" t="s">
        <v>369</v>
      </c>
      <c r="C1" s="308" t="s">
        <v>370</v>
      </c>
      <c r="D1" s="309" t="s">
        <v>1227</v>
      </c>
      <c r="E1" s="310" t="s">
        <v>1258</v>
      </c>
      <c r="F1" s="310" t="s">
        <v>1233</v>
      </c>
      <c r="G1" s="456" t="s">
        <v>1260</v>
      </c>
      <c r="H1" s="312" t="s">
        <v>653</v>
      </c>
      <c r="I1" s="661" t="s">
        <v>654</v>
      </c>
      <c r="J1" s="457" t="s">
        <v>1291</v>
      </c>
      <c r="K1" s="315" t="s">
        <v>652</v>
      </c>
      <c r="L1" s="404" t="s">
        <v>1598</v>
      </c>
      <c r="M1" s="317" t="s">
        <v>1266</v>
      </c>
      <c r="N1" s="373" t="s">
        <v>1589</v>
      </c>
      <c r="O1" s="636" t="s">
        <v>1590</v>
      </c>
      <c r="P1" s="604" t="s">
        <v>1614</v>
      </c>
      <c r="Q1" s="562" t="s">
        <v>1600</v>
      </c>
      <c r="R1" s="605" t="s">
        <v>1601</v>
      </c>
      <c r="S1" s="643" t="s">
        <v>1610</v>
      </c>
    </row>
    <row r="2" spans="1:22" s="74" customFormat="1" ht="54.75" customHeight="1" thickTop="1" thickBot="1" x14ac:dyDescent="0.3">
      <c r="A2" s="73"/>
      <c r="B2" s="301"/>
      <c r="C2" s="128"/>
      <c r="D2" s="129"/>
      <c r="E2" s="130"/>
      <c r="F2" s="130"/>
      <c r="G2" s="131"/>
      <c r="H2" s="938" t="s">
        <v>1228</v>
      </c>
      <c r="I2" s="939"/>
      <c r="J2" s="375"/>
      <c r="K2" s="278"/>
      <c r="L2" s="147"/>
      <c r="M2" s="519" t="s">
        <v>1347</v>
      </c>
      <c r="N2" s="376"/>
      <c r="O2" s="637"/>
      <c r="P2" s="940"/>
      <c r="Q2" s="940"/>
      <c r="R2" s="940"/>
      <c r="S2" s="941"/>
    </row>
    <row r="3" spans="1:22" x14ac:dyDescent="0.25">
      <c r="A3" s="75">
        <v>14</v>
      </c>
      <c r="B3" s="501" t="s">
        <v>371</v>
      </c>
      <c r="C3" s="502">
        <v>1663</v>
      </c>
      <c r="D3" s="503">
        <v>3.4161242550018187</v>
      </c>
      <c r="E3" s="504">
        <v>0.85</v>
      </c>
      <c r="F3" s="504">
        <f>1-E3</f>
        <v>0.15000000000000002</v>
      </c>
      <c r="G3" s="505">
        <v>0.59087947882736158</v>
      </c>
      <c r="H3" s="662">
        <v>60000</v>
      </c>
      <c r="I3" s="662">
        <v>60000</v>
      </c>
      <c r="J3" s="506">
        <f>MAX(H3,I3)</f>
        <v>60000</v>
      </c>
      <c r="K3" s="507">
        <v>16550</v>
      </c>
      <c r="L3" s="508">
        <f>J3-K3</f>
        <v>43450</v>
      </c>
      <c r="M3" s="520">
        <v>173400</v>
      </c>
      <c r="N3" s="509">
        <f>MIN(L3,M3)</f>
        <v>43450</v>
      </c>
      <c r="O3" s="638">
        <f>L3-N3</f>
        <v>0</v>
      </c>
      <c r="P3" s="644">
        <f>M3/E3</f>
        <v>204000</v>
      </c>
      <c r="Q3" s="509">
        <f>P3*E3</f>
        <v>173400</v>
      </c>
      <c r="R3" s="645">
        <f t="shared" ref="R3:R10" si="0">P3*F3</f>
        <v>30600.000000000004</v>
      </c>
      <c r="S3" s="646">
        <f>L3-R3</f>
        <v>12849.999999999996</v>
      </c>
      <c r="T3" s="510">
        <f>P3-Q3-R3</f>
        <v>0</v>
      </c>
      <c r="V3" s="510"/>
    </row>
    <row r="4" spans="1:22" ht="15" customHeight="1" x14ac:dyDescent="0.25">
      <c r="A4" s="75">
        <v>63</v>
      </c>
      <c r="B4" s="303" t="s">
        <v>372</v>
      </c>
      <c r="C4" s="138">
        <v>417</v>
      </c>
      <c r="D4" s="139">
        <v>6.2029939867611033</v>
      </c>
      <c r="E4" s="140">
        <v>0.7</v>
      </c>
      <c r="F4" s="140">
        <f t="shared" ref="F4:F67" si="1">1-E4</f>
        <v>0.30000000000000004</v>
      </c>
      <c r="G4" s="141">
        <v>0.38138138138138139</v>
      </c>
      <c r="H4" s="663">
        <v>30000</v>
      </c>
      <c r="I4" s="663">
        <v>30000</v>
      </c>
      <c r="J4" s="382">
        <f t="shared" ref="J4:J67" si="2">MAX(H4,I4)</f>
        <v>30000</v>
      </c>
      <c r="K4" s="282">
        <v>17369.7</v>
      </c>
      <c r="L4" s="511">
        <f t="shared" ref="L4:L67" si="3">J4-K4</f>
        <v>12630.3</v>
      </c>
      <c r="M4" s="155">
        <v>420</v>
      </c>
      <c r="N4" s="384">
        <f t="shared" ref="N4:N67" si="4">MIN(L4,M4)</f>
        <v>420</v>
      </c>
      <c r="O4" s="639">
        <f t="shared" ref="O4:O67" si="5">L4-N4</f>
        <v>12210.3</v>
      </c>
      <c r="P4" s="281">
        <f t="shared" ref="P4:P66" si="6">M4/E4</f>
        <v>600</v>
      </c>
      <c r="Q4" s="384">
        <f t="shared" ref="Q4:Q67" si="7">P4*E4</f>
        <v>420</v>
      </c>
      <c r="R4" s="647">
        <f t="shared" si="0"/>
        <v>180.00000000000003</v>
      </c>
      <c r="S4" s="648">
        <f t="shared" ref="S4:S67" si="8">L4-R4</f>
        <v>12450.3</v>
      </c>
      <c r="T4" s="510">
        <f t="shared" ref="T4:T67" si="9">P4-Q4-R4</f>
        <v>0</v>
      </c>
      <c r="U4" s="510"/>
    </row>
    <row r="5" spans="1:22" x14ac:dyDescent="0.25">
      <c r="A5" s="75">
        <v>84</v>
      </c>
      <c r="B5" s="302" t="s">
        <v>374</v>
      </c>
      <c r="C5" s="133">
        <v>219</v>
      </c>
      <c r="D5" s="134">
        <v>1.6098207202719703</v>
      </c>
      <c r="E5" s="135">
        <v>0.6</v>
      </c>
      <c r="F5" s="135">
        <f t="shared" si="1"/>
        <v>0.4</v>
      </c>
      <c r="G5" s="136">
        <v>0.30578512396694213</v>
      </c>
      <c r="H5" s="664">
        <v>30000</v>
      </c>
      <c r="I5" s="664">
        <v>30000</v>
      </c>
      <c r="J5" s="378">
        <f t="shared" si="2"/>
        <v>30000</v>
      </c>
      <c r="K5" s="280">
        <v>12295.6</v>
      </c>
      <c r="L5" s="512">
        <f t="shared" si="3"/>
        <v>17704.400000000001</v>
      </c>
      <c r="M5" s="150">
        <v>14400</v>
      </c>
      <c r="N5" s="380">
        <f t="shared" si="4"/>
        <v>14400</v>
      </c>
      <c r="O5" s="640">
        <f t="shared" si="5"/>
        <v>3304.4000000000015</v>
      </c>
      <c r="P5" s="279">
        <f t="shared" si="6"/>
        <v>24000</v>
      </c>
      <c r="Q5" s="380">
        <f t="shared" si="7"/>
        <v>14400</v>
      </c>
      <c r="R5" s="649">
        <f t="shared" si="0"/>
        <v>9600</v>
      </c>
      <c r="S5" s="650">
        <f t="shared" si="8"/>
        <v>8104.4000000000015</v>
      </c>
      <c r="T5" s="510">
        <f t="shared" si="9"/>
        <v>0</v>
      </c>
    </row>
    <row r="6" spans="1:22" ht="15" customHeight="1" x14ac:dyDescent="0.25">
      <c r="A6" s="75">
        <v>91</v>
      </c>
      <c r="B6" s="303" t="s">
        <v>375</v>
      </c>
      <c r="C6" s="138">
        <v>554</v>
      </c>
      <c r="D6" s="139">
        <v>4.1538264754825391</v>
      </c>
      <c r="E6" s="140">
        <v>0.8</v>
      </c>
      <c r="F6" s="140">
        <f t="shared" si="1"/>
        <v>0.19999999999999996</v>
      </c>
      <c r="G6" s="141">
        <v>0.52960526315789469</v>
      </c>
      <c r="H6" s="663">
        <v>30000</v>
      </c>
      <c r="I6" s="663">
        <v>30000</v>
      </c>
      <c r="J6" s="382">
        <f t="shared" si="2"/>
        <v>30000</v>
      </c>
      <c r="K6" s="282">
        <v>16429.999999999996</v>
      </c>
      <c r="L6" s="511">
        <f t="shared" si="3"/>
        <v>13570.000000000004</v>
      </c>
      <c r="M6" s="155">
        <v>11200</v>
      </c>
      <c r="N6" s="384">
        <f t="shared" si="4"/>
        <v>11200</v>
      </c>
      <c r="O6" s="639">
        <f t="shared" si="5"/>
        <v>2370.0000000000036</v>
      </c>
      <c r="P6" s="281">
        <f t="shared" si="6"/>
        <v>14000</v>
      </c>
      <c r="Q6" s="384">
        <f t="shared" si="7"/>
        <v>11200</v>
      </c>
      <c r="R6" s="647">
        <f t="shared" si="0"/>
        <v>2799.9999999999995</v>
      </c>
      <c r="S6" s="648">
        <f t="shared" si="8"/>
        <v>10770.000000000004</v>
      </c>
      <c r="T6" s="510">
        <f t="shared" si="9"/>
        <v>0</v>
      </c>
    </row>
    <row r="7" spans="1:22" x14ac:dyDescent="0.25">
      <c r="A7" s="75">
        <v>105</v>
      </c>
      <c r="B7" s="302" t="s">
        <v>376</v>
      </c>
      <c r="C7" s="133">
        <v>453</v>
      </c>
      <c r="D7" s="134">
        <v>4.1814741659050787</v>
      </c>
      <c r="E7" s="135">
        <v>0.7</v>
      </c>
      <c r="F7" s="135">
        <f t="shared" si="1"/>
        <v>0.30000000000000004</v>
      </c>
      <c r="G7" s="136">
        <v>0.42930591259640105</v>
      </c>
      <c r="H7" s="664">
        <v>30000</v>
      </c>
      <c r="I7" s="664">
        <v>30000</v>
      </c>
      <c r="J7" s="378">
        <f t="shared" si="2"/>
        <v>30000</v>
      </c>
      <c r="K7" s="280">
        <v>0</v>
      </c>
      <c r="L7" s="512">
        <f t="shared" si="3"/>
        <v>30000</v>
      </c>
      <c r="M7" s="150">
        <v>490</v>
      </c>
      <c r="N7" s="380">
        <f t="shared" si="4"/>
        <v>490</v>
      </c>
      <c r="O7" s="640">
        <f t="shared" si="5"/>
        <v>29510</v>
      </c>
      <c r="P7" s="279">
        <f t="shared" si="6"/>
        <v>700</v>
      </c>
      <c r="Q7" s="380">
        <f t="shared" si="7"/>
        <v>489.99999999999994</v>
      </c>
      <c r="R7" s="649">
        <f t="shared" si="0"/>
        <v>210.00000000000003</v>
      </c>
      <c r="S7" s="650">
        <f t="shared" si="8"/>
        <v>29790</v>
      </c>
      <c r="T7" s="510">
        <f t="shared" si="9"/>
        <v>0</v>
      </c>
    </row>
    <row r="8" spans="1:22" ht="15" customHeight="1" x14ac:dyDescent="0.25">
      <c r="A8" s="75">
        <v>154</v>
      </c>
      <c r="B8" s="303" t="s">
        <v>379</v>
      </c>
      <c r="C8" s="138">
        <v>1325</v>
      </c>
      <c r="D8" s="139">
        <v>6.2062633119400594</v>
      </c>
      <c r="E8" s="140">
        <v>0.8</v>
      </c>
      <c r="F8" s="140">
        <f t="shared" si="1"/>
        <v>0.19999999999999996</v>
      </c>
      <c r="G8" s="141">
        <v>0.6725460122699386</v>
      </c>
      <c r="H8" s="663">
        <v>49960</v>
      </c>
      <c r="I8" s="663">
        <f>40*C8</f>
        <v>53000</v>
      </c>
      <c r="J8" s="382">
        <f t="shared" si="2"/>
        <v>53000</v>
      </c>
      <c r="K8" s="282">
        <v>35421.399999999994</v>
      </c>
      <c r="L8" s="511">
        <f t="shared" si="3"/>
        <v>17578.600000000006</v>
      </c>
      <c r="M8" s="155">
        <v>5600</v>
      </c>
      <c r="N8" s="384">
        <f t="shared" si="4"/>
        <v>5600</v>
      </c>
      <c r="O8" s="639">
        <f t="shared" si="5"/>
        <v>11978.600000000006</v>
      </c>
      <c r="P8" s="281">
        <f t="shared" si="6"/>
        <v>7000</v>
      </c>
      <c r="Q8" s="384">
        <f t="shared" si="7"/>
        <v>5600</v>
      </c>
      <c r="R8" s="647">
        <f t="shared" si="0"/>
        <v>1399.9999999999998</v>
      </c>
      <c r="S8" s="648">
        <f t="shared" si="8"/>
        <v>16178.600000000006</v>
      </c>
      <c r="T8" s="510">
        <f t="shared" si="9"/>
        <v>0</v>
      </c>
    </row>
    <row r="9" spans="1:22" x14ac:dyDescent="0.25">
      <c r="A9" s="75">
        <v>170</v>
      </c>
      <c r="B9" s="302" t="s">
        <v>381</v>
      </c>
      <c r="C9" s="133">
        <v>2136</v>
      </c>
      <c r="D9" s="134">
        <v>5.2223536079622415</v>
      </c>
      <c r="E9" s="135">
        <v>0.8</v>
      </c>
      <c r="F9" s="135">
        <f t="shared" si="1"/>
        <v>0.19999999999999996</v>
      </c>
      <c r="G9" s="136">
        <v>0.5298013245033113</v>
      </c>
      <c r="H9" s="664">
        <v>60000</v>
      </c>
      <c r="I9" s="664">
        <v>60000</v>
      </c>
      <c r="J9" s="378">
        <f t="shared" si="2"/>
        <v>60000</v>
      </c>
      <c r="K9" s="280">
        <v>35313.199999999997</v>
      </c>
      <c r="L9" s="512">
        <f t="shared" si="3"/>
        <v>24686.800000000003</v>
      </c>
      <c r="M9" s="150">
        <v>0</v>
      </c>
      <c r="N9" s="380">
        <f t="shared" si="4"/>
        <v>0</v>
      </c>
      <c r="O9" s="640">
        <f t="shared" si="5"/>
        <v>24686.800000000003</v>
      </c>
      <c r="P9" s="279">
        <f t="shared" si="6"/>
        <v>0</v>
      </c>
      <c r="Q9" s="380">
        <f t="shared" si="7"/>
        <v>0</v>
      </c>
      <c r="R9" s="649">
        <f t="shared" si="0"/>
        <v>0</v>
      </c>
      <c r="S9" s="650">
        <f t="shared" si="8"/>
        <v>24686.800000000003</v>
      </c>
      <c r="T9" s="510">
        <f t="shared" si="9"/>
        <v>0</v>
      </c>
    </row>
    <row r="10" spans="1:22" ht="15" customHeight="1" x14ac:dyDescent="0.25">
      <c r="A10" s="75">
        <v>196</v>
      </c>
      <c r="B10" s="303" t="s">
        <v>382</v>
      </c>
      <c r="C10" s="138">
        <v>445</v>
      </c>
      <c r="D10" s="139">
        <v>3.470218682692745</v>
      </c>
      <c r="E10" s="140">
        <v>0.6</v>
      </c>
      <c r="F10" s="140">
        <f t="shared" si="1"/>
        <v>0.4</v>
      </c>
      <c r="G10" s="141">
        <v>0.29976019184652281</v>
      </c>
      <c r="H10" s="663">
        <v>30000</v>
      </c>
      <c r="I10" s="663">
        <v>30000</v>
      </c>
      <c r="J10" s="382">
        <f t="shared" si="2"/>
        <v>30000</v>
      </c>
      <c r="K10" s="282">
        <v>27547.200000000001</v>
      </c>
      <c r="L10" s="511">
        <f t="shared" si="3"/>
        <v>2452.7999999999993</v>
      </c>
      <c r="M10" s="155">
        <v>3000</v>
      </c>
      <c r="N10" s="384">
        <f t="shared" si="4"/>
        <v>2452.7999999999993</v>
      </c>
      <c r="O10" s="639">
        <f t="shared" si="5"/>
        <v>0</v>
      </c>
      <c r="P10" s="281">
        <f t="shared" si="6"/>
        <v>5000</v>
      </c>
      <c r="Q10" s="384">
        <f t="shared" si="7"/>
        <v>3000</v>
      </c>
      <c r="R10" s="647">
        <f t="shared" si="0"/>
        <v>2000</v>
      </c>
      <c r="S10" s="648">
        <f t="shared" si="8"/>
        <v>452.79999999999927</v>
      </c>
      <c r="T10" s="510">
        <f t="shared" si="9"/>
        <v>0</v>
      </c>
    </row>
    <row r="11" spans="1:22" x14ac:dyDescent="0.25">
      <c r="A11" s="75">
        <v>245</v>
      </c>
      <c r="B11" s="302" t="s">
        <v>386</v>
      </c>
      <c r="C11" s="133">
        <v>611</v>
      </c>
      <c r="D11" s="134">
        <v>6.4467184753240279</v>
      </c>
      <c r="E11" s="135">
        <v>0.7</v>
      </c>
      <c r="F11" s="135">
        <f t="shared" si="1"/>
        <v>0.30000000000000004</v>
      </c>
      <c r="G11" s="136">
        <v>0.2709030100334448</v>
      </c>
      <c r="H11" s="664">
        <v>30000</v>
      </c>
      <c r="I11" s="664">
        <v>30000</v>
      </c>
      <c r="J11" s="378">
        <f t="shared" si="2"/>
        <v>30000</v>
      </c>
      <c r="K11" s="280">
        <v>28825.4</v>
      </c>
      <c r="L11" s="512">
        <f t="shared" si="3"/>
        <v>1174.5999999999985</v>
      </c>
      <c r="M11" s="150">
        <v>14000</v>
      </c>
      <c r="N11" s="380">
        <f t="shared" si="4"/>
        <v>1174.5999999999985</v>
      </c>
      <c r="O11" s="640">
        <f t="shared" si="5"/>
        <v>0</v>
      </c>
      <c r="P11" s="279">
        <f>R11/F11</f>
        <v>3916.6666666666661</v>
      </c>
      <c r="Q11" s="380">
        <f t="shared" si="7"/>
        <v>2741.6666666666661</v>
      </c>
      <c r="R11" s="649">
        <v>1175</v>
      </c>
      <c r="S11" s="650">
        <f t="shared" si="8"/>
        <v>-0.40000000000145519</v>
      </c>
      <c r="T11" s="510">
        <f t="shared" si="9"/>
        <v>0</v>
      </c>
      <c r="U11" s="510"/>
    </row>
    <row r="12" spans="1:22" ht="15" customHeight="1" x14ac:dyDescent="0.25">
      <c r="A12" s="75">
        <v>308</v>
      </c>
      <c r="B12" s="303" t="s">
        <v>388</v>
      </c>
      <c r="C12" s="138">
        <v>1457</v>
      </c>
      <c r="D12" s="139">
        <v>8.0515027965016088</v>
      </c>
      <c r="E12" s="140">
        <v>0.8</v>
      </c>
      <c r="F12" s="140">
        <f t="shared" si="1"/>
        <v>0.19999999999999996</v>
      </c>
      <c r="G12" s="141">
        <v>0.51954022988505744</v>
      </c>
      <c r="H12" s="663">
        <v>57480</v>
      </c>
      <c r="I12" s="663">
        <f>40*C12</f>
        <v>58280</v>
      </c>
      <c r="J12" s="382">
        <f t="shared" si="2"/>
        <v>58280</v>
      </c>
      <c r="K12" s="282">
        <v>30453.599999999995</v>
      </c>
      <c r="L12" s="511">
        <f t="shared" si="3"/>
        <v>27826.400000000005</v>
      </c>
      <c r="M12" s="155">
        <v>16800</v>
      </c>
      <c r="N12" s="384">
        <f t="shared" si="4"/>
        <v>16800</v>
      </c>
      <c r="O12" s="639">
        <f t="shared" si="5"/>
        <v>11026.400000000005</v>
      </c>
      <c r="P12" s="281">
        <f t="shared" si="6"/>
        <v>21000</v>
      </c>
      <c r="Q12" s="384">
        <f t="shared" si="7"/>
        <v>16800</v>
      </c>
      <c r="R12" s="647">
        <f>P12*F12</f>
        <v>4199.9999999999991</v>
      </c>
      <c r="S12" s="648">
        <f t="shared" si="8"/>
        <v>23626.400000000005</v>
      </c>
      <c r="T12" s="510">
        <f t="shared" si="9"/>
        <v>0</v>
      </c>
    </row>
    <row r="13" spans="1:22" x14ac:dyDescent="0.25">
      <c r="A13" s="75">
        <v>315</v>
      </c>
      <c r="B13" s="302" t="s">
        <v>389</v>
      </c>
      <c r="C13" s="133">
        <v>416</v>
      </c>
      <c r="D13" s="134">
        <v>1.9140956917917449</v>
      </c>
      <c r="E13" s="135">
        <v>0.85</v>
      </c>
      <c r="F13" s="135">
        <f t="shared" si="1"/>
        <v>0.15000000000000002</v>
      </c>
      <c r="G13" s="136">
        <v>0.57493188010899188</v>
      </c>
      <c r="H13" s="664">
        <v>30000</v>
      </c>
      <c r="I13" s="664">
        <v>30000</v>
      </c>
      <c r="J13" s="378">
        <f t="shared" si="2"/>
        <v>30000</v>
      </c>
      <c r="K13" s="280">
        <v>0</v>
      </c>
      <c r="L13" s="512">
        <f t="shared" si="3"/>
        <v>30000</v>
      </c>
      <c r="M13" s="150">
        <v>45900</v>
      </c>
      <c r="N13" s="380">
        <f t="shared" si="4"/>
        <v>30000</v>
      </c>
      <c r="O13" s="640">
        <f t="shared" si="5"/>
        <v>0</v>
      </c>
      <c r="P13" s="279">
        <f t="shared" si="6"/>
        <v>54000</v>
      </c>
      <c r="Q13" s="380">
        <f t="shared" si="7"/>
        <v>45900</v>
      </c>
      <c r="R13" s="649">
        <f>P13*F13</f>
        <v>8100.0000000000009</v>
      </c>
      <c r="S13" s="650">
        <f t="shared" si="8"/>
        <v>21900</v>
      </c>
      <c r="T13" s="510">
        <f t="shared" si="9"/>
        <v>0</v>
      </c>
      <c r="U13" s="510"/>
    </row>
    <row r="14" spans="1:22" ht="15" customHeight="1" x14ac:dyDescent="0.25">
      <c r="A14" s="75">
        <v>4263</v>
      </c>
      <c r="B14" s="303" t="s">
        <v>390</v>
      </c>
      <c r="C14" s="138">
        <v>256</v>
      </c>
      <c r="D14" s="139">
        <v>1.1535220676965612</v>
      </c>
      <c r="E14" s="140">
        <v>0.8</v>
      </c>
      <c r="F14" s="140">
        <f t="shared" si="1"/>
        <v>0.19999999999999996</v>
      </c>
      <c r="G14" s="141">
        <v>0.54852320675105481</v>
      </c>
      <c r="H14" s="663">
        <v>30000</v>
      </c>
      <c r="I14" s="663">
        <v>30000</v>
      </c>
      <c r="J14" s="382">
        <f t="shared" si="2"/>
        <v>30000</v>
      </c>
      <c r="K14" s="282">
        <v>29833.999999999996</v>
      </c>
      <c r="L14" s="511">
        <f t="shared" si="3"/>
        <v>166.00000000000364</v>
      </c>
      <c r="M14" s="155">
        <v>2720</v>
      </c>
      <c r="N14" s="384">
        <f t="shared" si="4"/>
        <v>166.00000000000364</v>
      </c>
      <c r="O14" s="639">
        <f t="shared" si="5"/>
        <v>0</v>
      </c>
      <c r="P14" s="281">
        <f t="shared" ref="P14:P15" si="10">R14/F14</f>
        <v>830.00000000000023</v>
      </c>
      <c r="Q14" s="384">
        <f t="shared" si="7"/>
        <v>664.00000000000023</v>
      </c>
      <c r="R14" s="647">
        <v>166</v>
      </c>
      <c r="S14" s="648">
        <f t="shared" si="8"/>
        <v>3.637978807091713E-12</v>
      </c>
      <c r="T14" s="510">
        <f t="shared" si="9"/>
        <v>0</v>
      </c>
    </row>
    <row r="15" spans="1:22" x14ac:dyDescent="0.25">
      <c r="A15" s="75">
        <v>350</v>
      </c>
      <c r="B15" s="302" t="s">
        <v>391</v>
      </c>
      <c r="C15" s="133">
        <v>953</v>
      </c>
      <c r="D15" s="134">
        <v>13.313235237560432</v>
      </c>
      <c r="E15" s="135">
        <v>0.6</v>
      </c>
      <c r="F15" s="135">
        <f t="shared" si="1"/>
        <v>0.4</v>
      </c>
      <c r="G15" s="136">
        <v>0.1444321940463065</v>
      </c>
      <c r="H15" s="664">
        <v>39480</v>
      </c>
      <c r="I15" s="664">
        <f>40*C15</f>
        <v>38120</v>
      </c>
      <c r="J15" s="378">
        <f t="shared" si="2"/>
        <v>39480</v>
      </c>
      <c r="K15" s="280">
        <v>33000</v>
      </c>
      <c r="L15" s="512">
        <f t="shared" si="3"/>
        <v>6480</v>
      </c>
      <c r="M15" s="150">
        <v>74400</v>
      </c>
      <c r="N15" s="380">
        <f t="shared" si="4"/>
        <v>6480</v>
      </c>
      <c r="O15" s="640">
        <f t="shared" si="5"/>
        <v>0</v>
      </c>
      <c r="P15" s="279">
        <f t="shared" si="10"/>
        <v>16200</v>
      </c>
      <c r="Q15" s="380">
        <f t="shared" si="7"/>
        <v>9720</v>
      </c>
      <c r="R15" s="649">
        <v>6480</v>
      </c>
      <c r="S15" s="650">
        <f t="shared" si="8"/>
        <v>0</v>
      </c>
      <c r="T15" s="510">
        <f t="shared" si="9"/>
        <v>0</v>
      </c>
    </row>
    <row r="16" spans="1:22" ht="15" customHeight="1" x14ac:dyDescent="0.25">
      <c r="A16" s="75">
        <v>364</v>
      </c>
      <c r="B16" s="303" t="s">
        <v>392</v>
      </c>
      <c r="C16" s="138">
        <v>361</v>
      </c>
      <c r="D16" s="139">
        <v>3.5621249762016007</v>
      </c>
      <c r="E16" s="140">
        <v>0.6</v>
      </c>
      <c r="F16" s="140">
        <f t="shared" si="1"/>
        <v>0.4</v>
      </c>
      <c r="G16" s="141">
        <v>0.31185567010309279</v>
      </c>
      <c r="H16" s="663">
        <v>30000</v>
      </c>
      <c r="I16" s="663">
        <v>30000</v>
      </c>
      <c r="J16" s="382">
        <f t="shared" si="2"/>
        <v>30000</v>
      </c>
      <c r="K16" s="282">
        <v>4879.2</v>
      </c>
      <c r="L16" s="511">
        <f t="shared" si="3"/>
        <v>25120.799999999999</v>
      </c>
      <c r="M16" s="155">
        <v>2640</v>
      </c>
      <c r="N16" s="384">
        <f t="shared" si="4"/>
        <v>2640</v>
      </c>
      <c r="O16" s="639">
        <f t="shared" si="5"/>
        <v>22480.799999999999</v>
      </c>
      <c r="P16" s="281">
        <f t="shared" si="6"/>
        <v>4400</v>
      </c>
      <c r="Q16" s="384">
        <f t="shared" si="7"/>
        <v>2640</v>
      </c>
      <c r="R16" s="647">
        <f>P16*F16</f>
        <v>1760</v>
      </c>
      <c r="S16" s="648">
        <f t="shared" si="8"/>
        <v>23360.799999999999</v>
      </c>
      <c r="T16" s="510">
        <f t="shared" si="9"/>
        <v>0</v>
      </c>
    </row>
    <row r="17" spans="1:20" x14ac:dyDescent="0.25">
      <c r="A17" s="75">
        <v>427</v>
      </c>
      <c r="B17" s="302" t="s">
        <v>393</v>
      </c>
      <c r="C17" s="133">
        <v>229</v>
      </c>
      <c r="D17" s="134">
        <v>7.0559887003116852</v>
      </c>
      <c r="E17" s="135">
        <v>0.6</v>
      </c>
      <c r="F17" s="135">
        <f t="shared" si="1"/>
        <v>0.4</v>
      </c>
      <c r="G17" s="136">
        <v>0.22705314009661837</v>
      </c>
      <c r="H17" s="664">
        <v>30000</v>
      </c>
      <c r="I17" s="664">
        <v>30000</v>
      </c>
      <c r="J17" s="378">
        <f t="shared" si="2"/>
        <v>30000</v>
      </c>
      <c r="K17" s="280">
        <v>5580.8</v>
      </c>
      <c r="L17" s="512">
        <f t="shared" si="3"/>
        <v>24419.200000000001</v>
      </c>
      <c r="M17" s="150">
        <v>7800</v>
      </c>
      <c r="N17" s="380">
        <f t="shared" si="4"/>
        <v>7800</v>
      </c>
      <c r="O17" s="640">
        <f t="shared" si="5"/>
        <v>16619.2</v>
      </c>
      <c r="P17" s="279">
        <f t="shared" si="6"/>
        <v>13000</v>
      </c>
      <c r="Q17" s="380">
        <f t="shared" si="7"/>
        <v>7800</v>
      </c>
      <c r="R17" s="649">
        <f>P17*F17</f>
        <v>5200</v>
      </c>
      <c r="S17" s="650">
        <f t="shared" si="8"/>
        <v>19219.2</v>
      </c>
      <c r="T17" s="510">
        <f t="shared" si="9"/>
        <v>0</v>
      </c>
    </row>
    <row r="18" spans="1:20" ht="15" customHeight="1" x14ac:dyDescent="0.25">
      <c r="A18" s="75">
        <v>434</v>
      </c>
      <c r="B18" s="303" t="s">
        <v>394</v>
      </c>
      <c r="C18" s="138">
        <v>1628</v>
      </c>
      <c r="D18" s="139">
        <v>7.893792355923595</v>
      </c>
      <c r="E18" s="140">
        <v>0.7</v>
      </c>
      <c r="F18" s="140">
        <f t="shared" si="1"/>
        <v>0.30000000000000004</v>
      </c>
      <c r="G18" s="141">
        <v>0.44218942189421895</v>
      </c>
      <c r="H18" s="663">
        <v>60000</v>
      </c>
      <c r="I18" s="663">
        <v>60000</v>
      </c>
      <c r="J18" s="382">
        <f t="shared" si="2"/>
        <v>60000</v>
      </c>
      <c r="K18" s="282">
        <v>18777</v>
      </c>
      <c r="L18" s="511">
        <f t="shared" si="3"/>
        <v>41223</v>
      </c>
      <c r="M18" s="155">
        <v>69300</v>
      </c>
      <c r="N18" s="384">
        <f t="shared" si="4"/>
        <v>41223</v>
      </c>
      <c r="O18" s="639">
        <f t="shared" si="5"/>
        <v>0</v>
      </c>
      <c r="P18" s="281">
        <f t="shared" si="6"/>
        <v>99000</v>
      </c>
      <c r="Q18" s="384">
        <f t="shared" si="7"/>
        <v>69300</v>
      </c>
      <c r="R18" s="647">
        <f>P18*F18</f>
        <v>29700.000000000004</v>
      </c>
      <c r="S18" s="648">
        <f t="shared" si="8"/>
        <v>11522.999999999996</v>
      </c>
      <c r="T18" s="510">
        <f t="shared" si="9"/>
        <v>0</v>
      </c>
    </row>
    <row r="19" spans="1:20" x14ac:dyDescent="0.25">
      <c r="A19" s="75">
        <v>6013</v>
      </c>
      <c r="B19" s="302" t="s">
        <v>395</v>
      </c>
      <c r="C19" s="133">
        <v>488</v>
      </c>
      <c r="D19" s="134">
        <v>6.410753182996757</v>
      </c>
      <c r="E19" s="135">
        <v>0.7</v>
      </c>
      <c r="F19" s="135">
        <f t="shared" si="1"/>
        <v>0.30000000000000004</v>
      </c>
      <c r="G19" s="136">
        <v>0.388412017167382</v>
      </c>
      <c r="H19" s="664">
        <v>30000</v>
      </c>
      <c r="I19" s="664">
        <v>30000</v>
      </c>
      <c r="J19" s="378">
        <f t="shared" si="2"/>
        <v>30000</v>
      </c>
      <c r="K19" s="280">
        <v>23861.100000000002</v>
      </c>
      <c r="L19" s="512">
        <f t="shared" si="3"/>
        <v>6138.8999999999978</v>
      </c>
      <c r="M19" s="150">
        <v>16800</v>
      </c>
      <c r="N19" s="380">
        <f t="shared" si="4"/>
        <v>6138.8999999999978</v>
      </c>
      <c r="O19" s="640">
        <f t="shared" si="5"/>
        <v>0</v>
      </c>
      <c r="P19" s="279">
        <f t="shared" ref="P19:P24" si="11">R19/F19</f>
        <v>20463.333333333332</v>
      </c>
      <c r="Q19" s="380">
        <f t="shared" si="7"/>
        <v>14324.333333333332</v>
      </c>
      <c r="R19" s="649">
        <v>6139</v>
      </c>
      <c r="S19" s="650">
        <f t="shared" si="8"/>
        <v>-0.10000000000218279</v>
      </c>
      <c r="T19" s="510">
        <f t="shared" si="9"/>
        <v>0</v>
      </c>
    </row>
    <row r="20" spans="1:20" ht="15" customHeight="1" x14ac:dyDescent="0.25">
      <c r="A20" s="75">
        <v>2240</v>
      </c>
      <c r="B20" s="303" t="s">
        <v>397</v>
      </c>
      <c r="C20" s="138">
        <v>399</v>
      </c>
      <c r="D20" s="139">
        <v>2.9857448753814255</v>
      </c>
      <c r="E20" s="140">
        <v>0.7</v>
      </c>
      <c r="F20" s="140">
        <f t="shared" si="1"/>
        <v>0.30000000000000004</v>
      </c>
      <c r="G20" s="141">
        <v>0.36781609195402298</v>
      </c>
      <c r="H20" s="663">
        <v>30000</v>
      </c>
      <c r="I20" s="663">
        <v>30000</v>
      </c>
      <c r="J20" s="382">
        <f t="shared" si="2"/>
        <v>30000</v>
      </c>
      <c r="K20" s="282">
        <v>18007.800000000003</v>
      </c>
      <c r="L20" s="511">
        <f t="shared" si="3"/>
        <v>11992.199999999997</v>
      </c>
      <c r="M20" s="155">
        <v>0</v>
      </c>
      <c r="N20" s="384">
        <f t="shared" si="4"/>
        <v>0</v>
      </c>
      <c r="O20" s="639">
        <f t="shared" si="5"/>
        <v>11992.199999999997</v>
      </c>
      <c r="P20" s="281">
        <f t="shared" si="6"/>
        <v>0</v>
      </c>
      <c r="Q20" s="384">
        <f t="shared" si="7"/>
        <v>0</v>
      </c>
      <c r="R20" s="647">
        <f>P20*F20</f>
        <v>0</v>
      </c>
      <c r="S20" s="648">
        <f t="shared" si="8"/>
        <v>11992.199999999997</v>
      </c>
      <c r="T20" s="510">
        <f t="shared" si="9"/>
        <v>0</v>
      </c>
    </row>
    <row r="21" spans="1:20" x14ac:dyDescent="0.25">
      <c r="A21" s="75">
        <v>476</v>
      </c>
      <c r="B21" s="302" t="s">
        <v>398</v>
      </c>
      <c r="C21" s="133">
        <v>1758</v>
      </c>
      <c r="D21" s="134">
        <v>3.7653328788409488</v>
      </c>
      <c r="E21" s="135">
        <v>0.7</v>
      </c>
      <c r="F21" s="135">
        <f t="shared" si="1"/>
        <v>0.30000000000000004</v>
      </c>
      <c r="G21" s="136">
        <v>0.43918128654970762</v>
      </c>
      <c r="H21" s="664">
        <v>60000</v>
      </c>
      <c r="I21" s="664">
        <v>60000</v>
      </c>
      <c r="J21" s="378">
        <f t="shared" si="2"/>
        <v>60000</v>
      </c>
      <c r="K21" s="280">
        <v>57272.700000000004</v>
      </c>
      <c r="L21" s="512">
        <f t="shared" si="3"/>
        <v>2727.2999999999956</v>
      </c>
      <c r="M21" s="150">
        <v>45500</v>
      </c>
      <c r="N21" s="380">
        <f t="shared" si="4"/>
        <v>2727.2999999999956</v>
      </c>
      <c r="O21" s="640">
        <f t="shared" si="5"/>
        <v>0</v>
      </c>
      <c r="P21" s="279">
        <f t="shared" si="11"/>
        <v>9089.9999999999982</v>
      </c>
      <c r="Q21" s="380">
        <f t="shared" si="7"/>
        <v>6362.9999999999982</v>
      </c>
      <c r="R21" s="649">
        <v>2727</v>
      </c>
      <c r="S21" s="650">
        <f t="shared" si="8"/>
        <v>0.29999999999563443</v>
      </c>
      <c r="T21" s="510">
        <f t="shared" si="9"/>
        <v>0</v>
      </c>
    </row>
    <row r="22" spans="1:20" ht="15" customHeight="1" x14ac:dyDescent="0.25">
      <c r="A22" s="75">
        <v>485</v>
      </c>
      <c r="B22" s="303" t="s">
        <v>399</v>
      </c>
      <c r="C22" s="138">
        <v>628</v>
      </c>
      <c r="D22" s="139">
        <v>3.5762894716442837</v>
      </c>
      <c r="E22" s="140">
        <v>0.7</v>
      </c>
      <c r="F22" s="140">
        <f t="shared" si="1"/>
        <v>0.30000000000000004</v>
      </c>
      <c r="G22" s="141">
        <v>0.36406995230524641</v>
      </c>
      <c r="H22" s="663">
        <v>30000</v>
      </c>
      <c r="I22" s="663">
        <v>30000</v>
      </c>
      <c r="J22" s="382">
        <f t="shared" si="2"/>
        <v>30000</v>
      </c>
      <c r="K22" s="282">
        <v>23584.100000000002</v>
      </c>
      <c r="L22" s="511">
        <f t="shared" si="3"/>
        <v>6415.8999999999978</v>
      </c>
      <c r="M22" s="155">
        <v>22400</v>
      </c>
      <c r="N22" s="384">
        <f t="shared" si="4"/>
        <v>6415.8999999999978</v>
      </c>
      <c r="O22" s="639">
        <f t="shared" si="5"/>
        <v>0</v>
      </c>
      <c r="P22" s="281">
        <f t="shared" si="11"/>
        <v>21386.666666666664</v>
      </c>
      <c r="Q22" s="384">
        <f t="shared" si="7"/>
        <v>14970.666666666664</v>
      </c>
      <c r="R22" s="647">
        <v>6416</v>
      </c>
      <c r="S22" s="648">
        <f t="shared" si="8"/>
        <v>-0.10000000000218279</v>
      </c>
      <c r="T22" s="510">
        <f t="shared" si="9"/>
        <v>0</v>
      </c>
    </row>
    <row r="23" spans="1:20" x14ac:dyDescent="0.25">
      <c r="A23" s="75">
        <v>497</v>
      </c>
      <c r="B23" s="302" t="s">
        <v>400</v>
      </c>
      <c r="C23" s="133">
        <v>1287</v>
      </c>
      <c r="D23" s="134">
        <v>7.6266211509916371</v>
      </c>
      <c r="E23" s="135">
        <v>0.6</v>
      </c>
      <c r="F23" s="135">
        <f t="shared" si="1"/>
        <v>0.4</v>
      </c>
      <c r="G23" s="136">
        <v>0.28988941548183256</v>
      </c>
      <c r="H23" s="664">
        <v>50720</v>
      </c>
      <c r="I23" s="664">
        <f>40*C23</f>
        <v>51480</v>
      </c>
      <c r="J23" s="378">
        <f t="shared" si="2"/>
        <v>51480</v>
      </c>
      <c r="K23" s="280">
        <v>50719.600000000006</v>
      </c>
      <c r="L23" s="512">
        <f t="shared" si="3"/>
        <v>760.39999999999418</v>
      </c>
      <c r="M23" s="150">
        <v>0</v>
      </c>
      <c r="N23" s="380">
        <f t="shared" si="4"/>
        <v>0</v>
      </c>
      <c r="O23" s="640">
        <f t="shared" si="5"/>
        <v>760.39999999999418</v>
      </c>
      <c r="P23" s="279">
        <f t="shared" si="6"/>
        <v>0</v>
      </c>
      <c r="Q23" s="380">
        <f t="shared" si="7"/>
        <v>0</v>
      </c>
      <c r="R23" s="649">
        <f>P23*F23</f>
        <v>0</v>
      </c>
      <c r="S23" s="650">
        <f t="shared" si="8"/>
        <v>760.39999999999418</v>
      </c>
      <c r="T23" s="510">
        <f t="shared" si="9"/>
        <v>0</v>
      </c>
    </row>
    <row r="24" spans="1:20" ht="15" customHeight="1" x14ac:dyDescent="0.25">
      <c r="A24" s="75">
        <v>609</v>
      </c>
      <c r="B24" s="303" t="s">
        <v>402</v>
      </c>
      <c r="C24" s="138">
        <v>842</v>
      </c>
      <c r="D24" s="139">
        <v>4.8155009718075581</v>
      </c>
      <c r="E24" s="140">
        <v>0.8</v>
      </c>
      <c r="F24" s="140">
        <f t="shared" si="1"/>
        <v>0.19999999999999996</v>
      </c>
      <c r="G24" s="141">
        <v>0.54151177199504341</v>
      </c>
      <c r="H24" s="663">
        <v>33680</v>
      </c>
      <c r="I24" s="663">
        <f>40*C24</f>
        <v>33680</v>
      </c>
      <c r="J24" s="382">
        <f t="shared" si="2"/>
        <v>33680</v>
      </c>
      <c r="K24" s="282">
        <v>32970</v>
      </c>
      <c r="L24" s="511">
        <f t="shared" si="3"/>
        <v>710</v>
      </c>
      <c r="M24" s="155">
        <v>8800</v>
      </c>
      <c r="N24" s="384">
        <f t="shared" si="4"/>
        <v>710</v>
      </c>
      <c r="O24" s="639">
        <f t="shared" si="5"/>
        <v>0</v>
      </c>
      <c r="P24" s="281">
        <f t="shared" si="11"/>
        <v>3550.0000000000009</v>
      </c>
      <c r="Q24" s="384">
        <f t="shared" si="7"/>
        <v>2840.0000000000009</v>
      </c>
      <c r="R24" s="647">
        <v>710</v>
      </c>
      <c r="S24" s="648">
        <f t="shared" si="8"/>
        <v>0</v>
      </c>
      <c r="T24" s="510">
        <f t="shared" si="9"/>
        <v>0</v>
      </c>
    </row>
    <row r="25" spans="1:20" x14ac:dyDescent="0.25">
      <c r="A25" s="75">
        <v>637</v>
      </c>
      <c r="B25" s="302" t="s">
        <v>404</v>
      </c>
      <c r="C25" s="133">
        <v>740</v>
      </c>
      <c r="D25" s="134">
        <v>4.5709201467452649</v>
      </c>
      <c r="E25" s="135">
        <v>0.7</v>
      </c>
      <c r="F25" s="135">
        <f t="shared" si="1"/>
        <v>0.30000000000000004</v>
      </c>
      <c r="G25" s="136">
        <v>0.39782016348773841</v>
      </c>
      <c r="H25" s="664">
        <v>30000</v>
      </c>
      <c r="I25" s="664">
        <v>30000</v>
      </c>
      <c r="J25" s="378">
        <f t="shared" si="2"/>
        <v>30000</v>
      </c>
      <c r="K25" s="280">
        <v>13188.000000000002</v>
      </c>
      <c r="L25" s="512">
        <f t="shared" si="3"/>
        <v>16812</v>
      </c>
      <c r="M25" s="150">
        <v>3220</v>
      </c>
      <c r="N25" s="380">
        <f t="shared" si="4"/>
        <v>3220</v>
      </c>
      <c r="O25" s="640">
        <f t="shared" si="5"/>
        <v>13592</v>
      </c>
      <c r="P25" s="279">
        <f t="shared" si="6"/>
        <v>4600</v>
      </c>
      <c r="Q25" s="380">
        <f t="shared" si="7"/>
        <v>3220</v>
      </c>
      <c r="R25" s="649">
        <f>P25*F25</f>
        <v>1380.0000000000002</v>
      </c>
      <c r="S25" s="650">
        <f t="shared" si="8"/>
        <v>15432</v>
      </c>
      <c r="T25" s="510">
        <f t="shared" si="9"/>
        <v>0</v>
      </c>
    </row>
    <row r="26" spans="1:20" ht="15" customHeight="1" x14ac:dyDescent="0.25">
      <c r="A26" s="75">
        <v>657</v>
      </c>
      <c r="B26" s="303" t="s">
        <v>405</v>
      </c>
      <c r="C26" s="138">
        <v>97</v>
      </c>
      <c r="D26" s="139">
        <v>2.8790900631699965</v>
      </c>
      <c r="E26" s="140">
        <v>0.6</v>
      </c>
      <c r="F26" s="140">
        <f t="shared" si="1"/>
        <v>0.4</v>
      </c>
      <c r="G26" s="141">
        <v>0.11483253588516747</v>
      </c>
      <c r="H26" s="663">
        <v>30000</v>
      </c>
      <c r="I26" s="663">
        <v>30000</v>
      </c>
      <c r="J26" s="382">
        <f t="shared" si="2"/>
        <v>30000</v>
      </c>
      <c r="K26" s="282">
        <v>0</v>
      </c>
      <c r="L26" s="511">
        <f t="shared" si="3"/>
        <v>30000</v>
      </c>
      <c r="M26" s="155">
        <v>6600</v>
      </c>
      <c r="N26" s="384">
        <f t="shared" si="4"/>
        <v>6600</v>
      </c>
      <c r="O26" s="639">
        <f t="shared" si="5"/>
        <v>23400</v>
      </c>
      <c r="P26" s="281">
        <f t="shared" si="6"/>
        <v>11000</v>
      </c>
      <c r="Q26" s="384">
        <f t="shared" si="7"/>
        <v>6600</v>
      </c>
      <c r="R26" s="647">
        <f>P26*F26</f>
        <v>4400</v>
      </c>
      <c r="S26" s="648">
        <f t="shared" si="8"/>
        <v>25600</v>
      </c>
      <c r="T26" s="510">
        <f t="shared" si="9"/>
        <v>0</v>
      </c>
    </row>
    <row r="27" spans="1:20" x14ac:dyDescent="0.25">
      <c r="A27" s="75">
        <v>658</v>
      </c>
      <c r="B27" s="302" t="s">
        <v>406</v>
      </c>
      <c r="C27" s="133">
        <v>920</v>
      </c>
      <c r="D27" s="134">
        <v>14.48433429584726</v>
      </c>
      <c r="E27" s="135">
        <v>0.6</v>
      </c>
      <c r="F27" s="135">
        <f t="shared" si="1"/>
        <v>0.4</v>
      </c>
      <c r="G27" s="136">
        <v>0.20633299284984677</v>
      </c>
      <c r="H27" s="664">
        <v>36320</v>
      </c>
      <c r="I27" s="664">
        <f>40*C27</f>
        <v>36800</v>
      </c>
      <c r="J27" s="378">
        <f t="shared" si="2"/>
        <v>36800</v>
      </c>
      <c r="K27" s="280">
        <v>33034</v>
      </c>
      <c r="L27" s="512">
        <f t="shared" si="3"/>
        <v>3766</v>
      </c>
      <c r="M27" s="150">
        <v>57600</v>
      </c>
      <c r="N27" s="380">
        <f t="shared" si="4"/>
        <v>3766</v>
      </c>
      <c r="O27" s="640">
        <f t="shared" si="5"/>
        <v>0</v>
      </c>
      <c r="P27" s="279">
        <f t="shared" ref="P27:P32" si="12">R27/F27</f>
        <v>9415</v>
      </c>
      <c r="Q27" s="380">
        <f t="shared" si="7"/>
        <v>5649</v>
      </c>
      <c r="R27" s="649">
        <v>3766</v>
      </c>
      <c r="S27" s="650">
        <f t="shared" si="8"/>
        <v>0</v>
      </c>
      <c r="T27" s="510">
        <f t="shared" si="9"/>
        <v>0</v>
      </c>
    </row>
    <row r="28" spans="1:20" ht="15" customHeight="1" x14ac:dyDescent="0.25">
      <c r="A28" s="75">
        <v>700</v>
      </c>
      <c r="B28" s="303" t="s">
        <v>407</v>
      </c>
      <c r="C28" s="138">
        <v>1044</v>
      </c>
      <c r="D28" s="139">
        <v>10.514632938197758</v>
      </c>
      <c r="E28" s="140">
        <v>0.7</v>
      </c>
      <c r="F28" s="140">
        <f t="shared" si="1"/>
        <v>0.30000000000000004</v>
      </c>
      <c r="G28" s="141">
        <v>0.34462151394422313</v>
      </c>
      <c r="H28" s="663">
        <v>42240</v>
      </c>
      <c r="I28" s="663">
        <f>40*C28</f>
        <v>41760</v>
      </c>
      <c r="J28" s="382">
        <f t="shared" si="2"/>
        <v>42240</v>
      </c>
      <c r="K28" s="282">
        <v>41817.300000000003</v>
      </c>
      <c r="L28" s="511">
        <f t="shared" si="3"/>
        <v>422.69999999999709</v>
      </c>
      <c r="M28" s="155">
        <v>7000</v>
      </c>
      <c r="N28" s="384">
        <f t="shared" si="4"/>
        <v>422.69999999999709</v>
      </c>
      <c r="O28" s="639">
        <f t="shared" si="5"/>
        <v>0</v>
      </c>
      <c r="P28" s="281">
        <f t="shared" si="12"/>
        <v>1409.9999999999998</v>
      </c>
      <c r="Q28" s="384">
        <f t="shared" si="7"/>
        <v>986.99999999999977</v>
      </c>
      <c r="R28" s="647">
        <v>423</v>
      </c>
      <c r="S28" s="648">
        <f t="shared" si="8"/>
        <v>-0.30000000000291038</v>
      </c>
      <c r="T28" s="510">
        <f t="shared" si="9"/>
        <v>0</v>
      </c>
    </row>
    <row r="29" spans="1:20" x14ac:dyDescent="0.25">
      <c r="A29" s="75">
        <v>735</v>
      </c>
      <c r="B29" s="302" t="s">
        <v>408</v>
      </c>
      <c r="C29" s="133">
        <v>495</v>
      </c>
      <c r="D29" s="134">
        <v>1.8299715928296998</v>
      </c>
      <c r="E29" s="135">
        <v>0.85</v>
      </c>
      <c r="F29" s="135">
        <f t="shared" si="1"/>
        <v>0.15000000000000002</v>
      </c>
      <c r="G29" s="136">
        <v>0.64611872146118721</v>
      </c>
      <c r="H29" s="664">
        <v>30000</v>
      </c>
      <c r="I29" s="664">
        <v>30000</v>
      </c>
      <c r="J29" s="378">
        <f t="shared" si="2"/>
        <v>30000</v>
      </c>
      <c r="K29" s="280">
        <v>29750</v>
      </c>
      <c r="L29" s="512">
        <f t="shared" si="3"/>
        <v>250</v>
      </c>
      <c r="M29" s="150">
        <v>1190</v>
      </c>
      <c r="N29" s="380">
        <f t="shared" si="4"/>
        <v>250</v>
      </c>
      <c r="O29" s="640">
        <f t="shared" si="5"/>
        <v>0</v>
      </c>
      <c r="P29" s="279">
        <f t="shared" si="6"/>
        <v>1400</v>
      </c>
      <c r="Q29" s="380">
        <f t="shared" si="7"/>
        <v>1190</v>
      </c>
      <c r="R29" s="649">
        <f>P29*F29</f>
        <v>210.00000000000003</v>
      </c>
      <c r="S29" s="650">
        <f t="shared" si="8"/>
        <v>39.999999999999972</v>
      </c>
      <c r="T29" s="510">
        <f t="shared" si="9"/>
        <v>0</v>
      </c>
    </row>
    <row r="30" spans="1:20" ht="15" customHeight="1" x14ac:dyDescent="0.25">
      <c r="A30" s="75">
        <v>840</v>
      </c>
      <c r="B30" s="303" t="s">
        <v>409</v>
      </c>
      <c r="C30" s="138">
        <v>191</v>
      </c>
      <c r="D30" s="139">
        <v>0.81843582310909169</v>
      </c>
      <c r="E30" s="140">
        <v>0.8</v>
      </c>
      <c r="F30" s="140">
        <f t="shared" si="1"/>
        <v>0.19999999999999996</v>
      </c>
      <c r="G30" s="141">
        <v>0.49729729729729732</v>
      </c>
      <c r="H30" s="663">
        <v>30000</v>
      </c>
      <c r="I30" s="663">
        <v>30000</v>
      </c>
      <c r="J30" s="382">
        <f t="shared" si="2"/>
        <v>30000</v>
      </c>
      <c r="K30" s="282">
        <v>29506.199999999997</v>
      </c>
      <c r="L30" s="511">
        <f t="shared" si="3"/>
        <v>493.80000000000291</v>
      </c>
      <c r="M30" s="155">
        <v>8000</v>
      </c>
      <c r="N30" s="384">
        <f t="shared" si="4"/>
        <v>493.80000000000291</v>
      </c>
      <c r="O30" s="639">
        <f t="shared" si="5"/>
        <v>0</v>
      </c>
      <c r="P30" s="281">
        <f t="shared" si="12"/>
        <v>2470.0000000000005</v>
      </c>
      <c r="Q30" s="384">
        <f t="shared" si="7"/>
        <v>1976.0000000000005</v>
      </c>
      <c r="R30" s="647">
        <v>494</v>
      </c>
      <c r="S30" s="648">
        <f t="shared" si="8"/>
        <v>-0.19999999999708962</v>
      </c>
      <c r="T30" s="510">
        <f t="shared" si="9"/>
        <v>0</v>
      </c>
    </row>
    <row r="31" spans="1:20" x14ac:dyDescent="0.25">
      <c r="A31" s="75">
        <v>870</v>
      </c>
      <c r="B31" s="302" t="s">
        <v>410</v>
      </c>
      <c r="C31" s="133">
        <v>866</v>
      </c>
      <c r="D31" s="134">
        <v>5.6882748081385959</v>
      </c>
      <c r="E31" s="135">
        <v>0.7</v>
      </c>
      <c r="F31" s="135">
        <f t="shared" si="1"/>
        <v>0.30000000000000004</v>
      </c>
      <c r="G31" s="136">
        <v>0.41113744075829384</v>
      </c>
      <c r="H31" s="664">
        <v>34040</v>
      </c>
      <c r="I31" s="664">
        <f>40*C31</f>
        <v>34640</v>
      </c>
      <c r="J31" s="378">
        <f t="shared" si="2"/>
        <v>34640</v>
      </c>
      <c r="K31" s="280">
        <v>34040</v>
      </c>
      <c r="L31" s="512">
        <f t="shared" si="3"/>
        <v>600</v>
      </c>
      <c r="M31" s="150">
        <v>0</v>
      </c>
      <c r="N31" s="380">
        <f t="shared" si="4"/>
        <v>0</v>
      </c>
      <c r="O31" s="640">
        <f t="shared" si="5"/>
        <v>600</v>
      </c>
      <c r="P31" s="279">
        <f t="shared" si="6"/>
        <v>0</v>
      </c>
      <c r="Q31" s="380">
        <f t="shared" si="7"/>
        <v>0</v>
      </c>
      <c r="R31" s="649">
        <f>P31*F31</f>
        <v>0</v>
      </c>
      <c r="S31" s="650">
        <f t="shared" si="8"/>
        <v>600</v>
      </c>
      <c r="T31" s="510">
        <f t="shared" si="9"/>
        <v>0</v>
      </c>
    </row>
    <row r="32" spans="1:20" ht="15" customHeight="1" x14ac:dyDescent="0.25">
      <c r="A32" s="75">
        <v>896</v>
      </c>
      <c r="B32" s="303" t="s">
        <v>412</v>
      </c>
      <c r="C32" s="138">
        <v>884</v>
      </c>
      <c r="D32" s="139">
        <v>13.667031934586257</v>
      </c>
      <c r="E32" s="140">
        <v>0.6</v>
      </c>
      <c r="F32" s="140">
        <f t="shared" si="1"/>
        <v>0.4</v>
      </c>
      <c r="G32" s="141">
        <v>0.21316964285714285</v>
      </c>
      <c r="H32" s="663">
        <v>34560</v>
      </c>
      <c r="I32" s="663">
        <f>40*C32</f>
        <v>35360</v>
      </c>
      <c r="J32" s="382">
        <f t="shared" si="2"/>
        <v>35360</v>
      </c>
      <c r="K32" s="282">
        <v>34560</v>
      </c>
      <c r="L32" s="511">
        <f t="shared" si="3"/>
        <v>800</v>
      </c>
      <c r="M32" s="155">
        <v>60600</v>
      </c>
      <c r="N32" s="384">
        <f t="shared" si="4"/>
        <v>800</v>
      </c>
      <c r="O32" s="639">
        <f t="shared" si="5"/>
        <v>0</v>
      </c>
      <c r="P32" s="281">
        <f t="shared" si="12"/>
        <v>2000</v>
      </c>
      <c r="Q32" s="384">
        <f t="shared" si="7"/>
        <v>1200</v>
      </c>
      <c r="R32" s="647">
        <v>800</v>
      </c>
      <c r="S32" s="648">
        <f t="shared" si="8"/>
        <v>0</v>
      </c>
      <c r="T32" s="510">
        <f t="shared" si="9"/>
        <v>0</v>
      </c>
    </row>
    <row r="33" spans="1:20" x14ac:dyDescent="0.25">
      <c r="A33" s="75">
        <v>903</v>
      </c>
      <c r="B33" s="302" t="s">
        <v>413</v>
      </c>
      <c r="C33" s="133">
        <v>942</v>
      </c>
      <c r="D33" s="134">
        <v>13.469746383378816</v>
      </c>
      <c r="E33" s="135">
        <v>0.6</v>
      </c>
      <c r="F33" s="135">
        <f t="shared" si="1"/>
        <v>0.4</v>
      </c>
      <c r="G33" s="136">
        <v>0.31415929203539822</v>
      </c>
      <c r="H33" s="664">
        <v>36360</v>
      </c>
      <c r="I33" s="664">
        <f>40*C33</f>
        <v>37680</v>
      </c>
      <c r="J33" s="378">
        <f t="shared" si="2"/>
        <v>37680</v>
      </c>
      <c r="K33" s="280">
        <v>16740</v>
      </c>
      <c r="L33" s="512">
        <f t="shared" si="3"/>
        <v>20940</v>
      </c>
      <c r="M33" s="150">
        <v>0</v>
      </c>
      <c r="N33" s="380">
        <f t="shared" si="4"/>
        <v>0</v>
      </c>
      <c r="O33" s="640">
        <f t="shared" si="5"/>
        <v>20940</v>
      </c>
      <c r="P33" s="279">
        <f t="shared" si="6"/>
        <v>0</v>
      </c>
      <c r="Q33" s="380">
        <f t="shared" si="7"/>
        <v>0</v>
      </c>
      <c r="R33" s="649">
        <f t="shared" ref="R33:R39" si="13">P33*F33</f>
        <v>0</v>
      </c>
      <c r="S33" s="650">
        <f t="shared" si="8"/>
        <v>20940</v>
      </c>
      <c r="T33" s="510">
        <f t="shared" si="9"/>
        <v>0</v>
      </c>
    </row>
    <row r="34" spans="1:20" ht="15" customHeight="1" x14ac:dyDescent="0.25">
      <c r="A34" s="75">
        <v>910</v>
      </c>
      <c r="B34" s="303" t="s">
        <v>414</v>
      </c>
      <c r="C34" s="138">
        <v>1369</v>
      </c>
      <c r="D34" s="139">
        <v>7.6448840200760104</v>
      </c>
      <c r="E34" s="140">
        <v>0.6</v>
      </c>
      <c r="F34" s="140">
        <f t="shared" si="1"/>
        <v>0.4</v>
      </c>
      <c r="G34" s="141">
        <v>0.19350073855243721</v>
      </c>
      <c r="H34" s="663">
        <v>54080</v>
      </c>
      <c r="I34" s="663">
        <f>40*C34</f>
        <v>54760</v>
      </c>
      <c r="J34" s="382">
        <f t="shared" si="2"/>
        <v>54760</v>
      </c>
      <c r="K34" s="282">
        <v>22743.200000000001</v>
      </c>
      <c r="L34" s="511">
        <f t="shared" si="3"/>
        <v>32016.799999999999</v>
      </c>
      <c r="M34" s="155">
        <v>15000</v>
      </c>
      <c r="N34" s="384">
        <f t="shared" si="4"/>
        <v>15000</v>
      </c>
      <c r="O34" s="639">
        <f t="shared" si="5"/>
        <v>17016.8</v>
      </c>
      <c r="P34" s="281">
        <f t="shared" si="6"/>
        <v>25000</v>
      </c>
      <c r="Q34" s="384">
        <f t="shared" si="7"/>
        <v>15000</v>
      </c>
      <c r="R34" s="647">
        <f t="shared" si="13"/>
        <v>10000</v>
      </c>
      <c r="S34" s="648">
        <f t="shared" si="8"/>
        <v>22016.799999999999</v>
      </c>
      <c r="T34" s="510">
        <f t="shared" si="9"/>
        <v>0</v>
      </c>
    </row>
    <row r="35" spans="1:20" x14ac:dyDescent="0.25">
      <c r="A35" s="75">
        <v>980</v>
      </c>
      <c r="B35" s="302" t="s">
        <v>415</v>
      </c>
      <c r="C35" s="133">
        <v>579</v>
      </c>
      <c r="D35" s="134">
        <v>4.9429722040298838</v>
      </c>
      <c r="E35" s="135">
        <v>0.7</v>
      </c>
      <c r="F35" s="135">
        <f t="shared" si="1"/>
        <v>0.30000000000000004</v>
      </c>
      <c r="G35" s="136">
        <v>0.32727272727272727</v>
      </c>
      <c r="H35" s="664">
        <v>30000</v>
      </c>
      <c r="I35" s="664">
        <v>30000</v>
      </c>
      <c r="J35" s="378">
        <f t="shared" si="2"/>
        <v>30000</v>
      </c>
      <c r="K35" s="280">
        <v>27961.800000000003</v>
      </c>
      <c r="L35" s="512">
        <f t="shared" si="3"/>
        <v>2038.1999999999971</v>
      </c>
      <c r="M35" s="150">
        <v>350</v>
      </c>
      <c r="N35" s="380">
        <f t="shared" si="4"/>
        <v>350</v>
      </c>
      <c r="O35" s="640">
        <f t="shared" si="5"/>
        <v>1688.1999999999971</v>
      </c>
      <c r="P35" s="279">
        <f t="shared" si="6"/>
        <v>500.00000000000006</v>
      </c>
      <c r="Q35" s="380">
        <f t="shared" si="7"/>
        <v>350</v>
      </c>
      <c r="R35" s="649">
        <f t="shared" si="13"/>
        <v>150.00000000000003</v>
      </c>
      <c r="S35" s="650">
        <f t="shared" si="8"/>
        <v>1888.1999999999971</v>
      </c>
      <c r="T35" s="510">
        <f t="shared" si="9"/>
        <v>0</v>
      </c>
    </row>
    <row r="36" spans="1:20" ht="15" customHeight="1" x14ac:dyDescent="0.25">
      <c r="A36" s="75">
        <v>1071</v>
      </c>
      <c r="B36" s="303" t="s">
        <v>418</v>
      </c>
      <c r="C36" s="138">
        <v>772</v>
      </c>
      <c r="D36" s="139">
        <v>1.0471530871667816</v>
      </c>
      <c r="E36" s="140">
        <v>0.8</v>
      </c>
      <c r="F36" s="140">
        <f t="shared" si="1"/>
        <v>0.19999999999999996</v>
      </c>
      <c r="G36" s="141">
        <v>0.52110817941952503</v>
      </c>
      <c r="H36" s="663">
        <v>30000</v>
      </c>
      <c r="I36" s="663">
        <f>40*C36</f>
        <v>30880</v>
      </c>
      <c r="J36" s="382">
        <f t="shared" si="2"/>
        <v>30880</v>
      </c>
      <c r="K36" s="282">
        <v>27039.999999999996</v>
      </c>
      <c r="L36" s="511">
        <f t="shared" si="3"/>
        <v>3840.0000000000036</v>
      </c>
      <c r="M36" s="155">
        <v>2400</v>
      </c>
      <c r="N36" s="384">
        <f t="shared" si="4"/>
        <v>2400</v>
      </c>
      <c r="O36" s="639">
        <f t="shared" si="5"/>
        <v>1440.0000000000036</v>
      </c>
      <c r="P36" s="281">
        <f t="shared" si="6"/>
        <v>3000</v>
      </c>
      <c r="Q36" s="384">
        <f t="shared" si="7"/>
        <v>2400</v>
      </c>
      <c r="R36" s="647">
        <f t="shared" si="13"/>
        <v>599.99999999999989</v>
      </c>
      <c r="S36" s="648">
        <f t="shared" si="8"/>
        <v>3240.0000000000036</v>
      </c>
      <c r="T36" s="510">
        <f t="shared" si="9"/>
        <v>0</v>
      </c>
    </row>
    <row r="37" spans="1:20" x14ac:dyDescent="0.25">
      <c r="A37" s="75">
        <v>1085</v>
      </c>
      <c r="B37" s="302" t="s">
        <v>420</v>
      </c>
      <c r="C37" s="133">
        <v>1119</v>
      </c>
      <c r="D37" s="134">
        <v>10.831897490623774</v>
      </c>
      <c r="E37" s="135">
        <v>0.6</v>
      </c>
      <c r="F37" s="135">
        <f t="shared" si="1"/>
        <v>0.4</v>
      </c>
      <c r="G37" s="136">
        <v>0.31218274111675126</v>
      </c>
      <c r="H37" s="664">
        <v>45160</v>
      </c>
      <c r="I37" s="664">
        <f>40*C37</f>
        <v>44760</v>
      </c>
      <c r="J37" s="378">
        <f t="shared" si="2"/>
        <v>45160</v>
      </c>
      <c r="K37" s="280">
        <v>28652.800000000003</v>
      </c>
      <c r="L37" s="512">
        <f t="shared" si="3"/>
        <v>16507.199999999997</v>
      </c>
      <c r="M37" s="150">
        <v>24600</v>
      </c>
      <c r="N37" s="380">
        <f t="shared" si="4"/>
        <v>16507.199999999997</v>
      </c>
      <c r="O37" s="640">
        <f t="shared" si="5"/>
        <v>0</v>
      </c>
      <c r="P37" s="279">
        <f t="shared" si="6"/>
        <v>41000</v>
      </c>
      <c r="Q37" s="380">
        <f t="shared" si="7"/>
        <v>24600</v>
      </c>
      <c r="R37" s="649">
        <f t="shared" si="13"/>
        <v>16400</v>
      </c>
      <c r="S37" s="650">
        <f t="shared" si="8"/>
        <v>107.19999999999709</v>
      </c>
      <c r="T37" s="510">
        <f t="shared" si="9"/>
        <v>0</v>
      </c>
    </row>
    <row r="38" spans="1:20" ht="15" customHeight="1" x14ac:dyDescent="0.25">
      <c r="A38" s="75">
        <v>1120</v>
      </c>
      <c r="B38" s="303" t="s">
        <v>421</v>
      </c>
      <c r="C38" s="138">
        <v>334</v>
      </c>
      <c r="D38" s="139">
        <v>5.8112424822509299</v>
      </c>
      <c r="E38" s="140">
        <v>0.8</v>
      </c>
      <c r="F38" s="140">
        <f t="shared" si="1"/>
        <v>0.19999999999999996</v>
      </c>
      <c r="G38" s="141">
        <v>0.48441926345609065</v>
      </c>
      <c r="H38" s="663">
        <v>30000</v>
      </c>
      <c r="I38" s="663">
        <v>30000</v>
      </c>
      <c r="J38" s="382">
        <f t="shared" si="2"/>
        <v>30000</v>
      </c>
      <c r="K38" s="282">
        <v>7857.3000000000011</v>
      </c>
      <c r="L38" s="511">
        <f t="shared" si="3"/>
        <v>22142.699999999997</v>
      </c>
      <c r="M38" s="155">
        <v>2480</v>
      </c>
      <c r="N38" s="384">
        <f t="shared" si="4"/>
        <v>2480</v>
      </c>
      <c r="O38" s="639">
        <f t="shared" si="5"/>
        <v>19662.699999999997</v>
      </c>
      <c r="P38" s="281">
        <f t="shared" si="6"/>
        <v>3100</v>
      </c>
      <c r="Q38" s="384">
        <f t="shared" si="7"/>
        <v>2480</v>
      </c>
      <c r="R38" s="647">
        <f t="shared" si="13"/>
        <v>619.99999999999989</v>
      </c>
      <c r="S38" s="648">
        <f t="shared" si="8"/>
        <v>21522.699999999997</v>
      </c>
      <c r="T38" s="510">
        <f t="shared" si="9"/>
        <v>0</v>
      </c>
    </row>
    <row r="39" spans="1:20" x14ac:dyDescent="0.25">
      <c r="A39" s="75">
        <v>1127</v>
      </c>
      <c r="B39" s="302" t="s">
        <v>422</v>
      </c>
      <c r="C39" s="133">
        <v>654</v>
      </c>
      <c r="D39" s="134">
        <v>6.0715212165029131</v>
      </c>
      <c r="E39" s="135">
        <v>0.7</v>
      </c>
      <c r="F39" s="135">
        <f t="shared" si="1"/>
        <v>0.30000000000000004</v>
      </c>
      <c r="G39" s="136">
        <v>0.34494195688225537</v>
      </c>
      <c r="H39" s="664">
        <v>30000</v>
      </c>
      <c r="I39" s="664">
        <v>30000</v>
      </c>
      <c r="J39" s="378">
        <f t="shared" si="2"/>
        <v>30000</v>
      </c>
      <c r="K39" s="280">
        <v>15400</v>
      </c>
      <c r="L39" s="512">
        <f t="shared" si="3"/>
        <v>14600</v>
      </c>
      <c r="M39" s="150">
        <v>23800</v>
      </c>
      <c r="N39" s="380">
        <f t="shared" si="4"/>
        <v>14600</v>
      </c>
      <c r="O39" s="640">
        <f t="shared" si="5"/>
        <v>0</v>
      </c>
      <c r="P39" s="279">
        <f t="shared" si="6"/>
        <v>34000</v>
      </c>
      <c r="Q39" s="380">
        <f t="shared" si="7"/>
        <v>23800</v>
      </c>
      <c r="R39" s="649">
        <f t="shared" si="13"/>
        <v>10200.000000000002</v>
      </c>
      <c r="S39" s="650">
        <f t="shared" si="8"/>
        <v>4399.9999999999982</v>
      </c>
      <c r="T39" s="510">
        <f t="shared" si="9"/>
        <v>0</v>
      </c>
    </row>
    <row r="40" spans="1:20" ht="15" customHeight="1" x14ac:dyDescent="0.25">
      <c r="A40" s="75">
        <v>1134</v>
      </c>
      <c r="B40" s="303" t="s">
        <v>423</v>
      </c>
      <c r="C40" s="138">
        <v>1015</v>
      </c>
      <c r="D40" s="139">
        <v>9.0935156924094649</v>
      </c>
      <c r="E40" s="140">
        <v>0.6</v>
      </c>
      <c r="F40" s="140">
        <f t="shared" si="1"/>
        <v>0.4</v>
      </c>
      <c r="G40" s="141">
        <v>0.29246139872842869</v>
      </c>
      <c r="H40" s="663">
        <v>42320</v>
      </c>
      <c r="I40" s="663">
        <f>40*C40</f>
        <v>40600</v>
      </c>
      <c r="J40" s="382">
        <f t="shared" si="2"/>
        <v>42320</v>
      </c>
      <c r="K40" s="282">
        <v>0</v>
      </c>
      <c r="L40" s="511">
        <f t="shared" si="3"/>
        <v>42320</v>
      </c>
      <c r="M40" s="155">
        <v>91800</v>
      </c>
      <c r="N40" s="384">
        <f t="shared" si="4"/>
        <v>42320</v>
      </c>
      <c r="O40" s="639">
        <f t="shared" si="5"/>
        <v>0</v>
      </c>
      <c r="P40" s="281">
        <f t="shared" ref="P40" si="14">R40/F40</f>
        <v>105800</v>
      </c>
      <c r="Q40" s="384">
        <f t="shared" si="7"/>
        <v>63480</v>
      </c>
      <c r="R40" s="647">
        <v>42320</v>
      </c>
      <c r="S40" s="648">
        <f t="shared" si="8"/>
        <v>0</v>
      </c>
      <c r="T40" s="510">
        <f t="shared" si="9"/>
        <v>0</v>
      </c>
    </row>
    <row r="41" spans="1:20" x14ac:dyDescent="0.25">
      <c r="A41" s="75">
        <v>1141</v>
      </c>
      <c r="B41" s="302" t="s">
        <v>424</v>
      </c>
      <c r="C41" s="133">
        <v>1333</v>
      </c>
      <c r="D41" s="134">
        <v>8.1200774638333613</v>
      </c>
      <c r="E41" s="135">
        <v>0.8</v>
      </c>
      <c r="F41" s="135">
        <f t="shared" si="1"/>
        <v>0.19999999999999996</v>
      </c>
      <c r="G41" s="136">
        <v>0.47163947163947162</v>
      </c>
      <c r="H41" s="664">
        <v>55960</v>
      </c>
      <c r="I41" s="664">
        <f>40*C41</f>
        <v>53320</v>
      </c>
      <c r="J41" s="378">
        <f t="shared" si="2"/>
        <v>55960</v>
      </c>
      <c r="K41" s="280">
        <v>17752.500000000004</v>
      </c>
      <c r="L41" s="512">
        <f t="shared" si="3"/>
        <v>38207.5</v>
      </c>
      <c r="M41" s="150">
        <v>54400</v>
      </c>
      <c r="N41" s="380">
        <f t="shared" si="4"/>
        <v>38207.5</v>
      </c>
      <c r="O41" s="640">
        <f t="shared" si="5"/>
        <v>0</v>
      </c>
      <c r="P41" s="279">
        <f t="shared" si="6"/>
        <v>68000</v>
      </c>
      <c r="Q41" s="380">
        <f t="shared" si="7"/>
        <v>54400</v>
      </c>
      <c r="R41" s="649">
        <f>P41*F41</f>
        <v>13599.999999999996</v>
      </c>
      <c r="S41" s="650">
        <f t="shared" si="8"/>
        <v>24607.500000000004</v>
      </c>
      <c r="T41" s="510">
        <f t="shared" si="9"/>
        <v>0</v>
      </c>
    </row>
    <row r="42" spans="1:20" ht="15" customHeight="1" x14ac:dyDescent="0.25">
      <c r="A42" s="75">
        <v>1155</v>
      </c>
      <c r="B42" s="303" t="s">
        <v>425</v>
      </c>
      <c r="C42" s="138">
        <v>646</v>
      </c>
      <c r="D42" s="139">
        <v>4.0244706404755766</v>
      </c>
      <c r="E42" s="140">
        <v>0.6</v>
      </c>
      <c r="F42" s="140">
        <f t="shared" si="1"/>
        <v>0.4</v>
      </c>
      <c r="G42" s="141">
        <v>0.30606060606060603</v>
      </c>
      <c r="H42" s="663">
        <v>30000</v>
      </c>
      <c r="I42" s="663">
        <v>30000</v>
      </c>
      <c r="J42" s="382">
        <f t="shared" si="2"/>
        <v>30000</v>
      </c>
      <c r="K42" s="282">
        <v>6500</v>
      </c>
      <c r="L42" s="511">
        <f t="shared" si="3"/>
        <v>23500</v>
      </c>
      <c r="M42" s="155">
        <v>1920</v>
      </c>
      <c r="N42" s="384">
        <f t="shared" si="4"/>
        <v>1920</v>
      </c>
      <c r="O42" s="639">
        <f t="shared" si="5"/>
        <v>21580</v>
      </c>
      <c r="P42" s="281">
        <f t="shared" si="6"/>
        <v>3200</v>
      </c>
      <c r="Q42" s="384">
        <f t="shared" si="7"/>
        <v>1920</v>
      </c>
      <c r="R42" s="647">
        <f>P42*F42</f>
        <v>1280</v>
      </c>
      <c r="S42" s="648">
        <f t="shared" si="8"/>
        <v>22220</v>
      </c>
      <c r="T42" s="510">
        <f t="shared" si="9"/>
        <v>0</v>
      </c>
    </row>
    <row r="43" spans="1:20" x14ac:dyDescent="0.25">
      <c r="A43" s="75">
        <v>1162</v>
      </c>
      <c r="B43" s="302" t="s">
        <v>426</v>
      </c>
      <c r="C43" s="133">
        <v>959</v>
      </c>
      <c r="D43" s="134">
        <v>5.8649053818851069</v>
      </c>
      <c r="E43" s="135">
        <v>0.8</v>
      </c>
      <c r="F43" s="135">
        <f t="shared" si="1"/>
        <v>0.19999999999999996</v>
      </c>
      <c r="G43" s="136">
        <v>0.52768729641693812</v>
      </c>
      <c r="H43" s="664">
        <v>38400</v>
      </c>
      <c r="I43" s="664">
        <f>40*C43</f>
        <v>38360</v>
      </c>
      <c r="J43" s="378">
        <f t="shared" si="2"/>
        <v>38400</v>
      </c>
      <c r="K43" s="280">
        <v>38000</v>
      </c>
      <c r="L43" s="512">
        <f t="shared" si="3"/>
        <v>400</v>
      </c>
      <c r="M43" s="150">
        <v>17600</v>
      </c>
      <c r="N43" s="380">
        <f t="shared" si="4"/>
        <v>400</v>
      </c>
      <c r="O43" s="640">
        <f t="shared" si="5"/>
        <v>0</v>
      </c>
      <c r="P43" s="279">
        <f t="shared" ref="P43:P46" si="15">R43/F43</f>
        <v>2000.0000000000005</v>
      </c>
      <c r="Q43" s="380">
        <f t="shared" si="7"/>
        <v>1600.0000000000005</v>
      </c>
      <c r="R43" s="649">
        <v>400</v>
      </c>
      <c r="S43" s="650">
        <f t="shared" si="8"/>
        <v>0</v>
      </c>
      <c r="T43" s="510">
        <f t="shared" si="9"/>
        <v>0</v>
      </c>
    </row>
    <row r="44" spans="1:20" ht="15" customHeight="1" x14ac:dyDescent="0.25">
      <c r="A44" s="75">
        <v>1169</v>
      </c>
      <c r="B44" s="303" t="s">
        <v>427</v>
      </c>
      <c r="C44" s="138">
        <v>686</v>
      </c>
      <c r="D44" s="139">
        <v>3.5790308985099002</v>
      </c>
      <c r="E44" s="140">
        <v>0.6</v>
      </c>
      <c r="F44" s="140">
        <f t="shared" si="1"/>
        <v>0.4</v>
      </c>
      <c r="G44" s="141">
        <v>0.35050071530758226</v>
      </c>
      <c r="H44" s="663">
        <v>30000</v>
      </c>
      <c r="I44" s="663">
        <v>30000</v>
      </c>
      <c r="J44" s="382">
        <f t="shared" si="2"/>
        <v>30000</v>
      </c>
      <c r="K44" s="282">
        <v>27540</v>
      </c>
      <c r="L44" s="511">
        <f t="shared" si="3"/>
        <v>2460</v>
      </c>
      <c r="M44" s="155">
        <v>24000</v>
      </c>
      <c r="N44" s="384">
        <f t="shared" si="4"/>
        <v>2460</v>
      </c>
      <c r="O44" s="639">
        <f t="shared" si="5"/>
        <v>0</v>
      </c>
      <c r="P44" s="281">
        <f t="shared" si="15"/>
        <v>6150</v>
      </c>
      <c r="Q44" s="384">
        <f t="shared" si="7"/>
        <v>3690</v>
      </c>
      <c r="R44" s="647">
        <v>2460</v>
      </c>
      <c r="S44" s="648">
        <f t="shared" si="8"/>
        <v>0</v>
      </c>
      <c r="T44" s="510">
        <f t="shared" si="9"/>
        <v>0</v>
      </c>
    </row>
    <row r="45" spans="1:20" x14ac:dyDescent="0.25">
      <c r="A45" s="75">
        <v>1176</v>
      </c>
      <c r="B45" s="302" t="s">
        <v>428</v>
      </c>
      <c r="C45" s="133">
        <v>840</v>
      </c>
      <c r="D45" s="134">
        <v>4.5775318251278936</v>
      </c>
      <c r="E45" s="135">
        <v>0.7</v>
      </c>
      <c r="F45" s="135">
        <f t="shared" si="1"/>
        <v>0.30000000000000004</v>
      </c>
      <c r="G45" s="136">
        <v>0.38369304556354916</v>
      </c>
      <c r="H45" s="664">
        <v>33160</v>
      </c>
      <c r="I45" s="664">
        <f>40*C45</f>
        <v>33600</v>
      </c>
      <c r="J45" s="378">
        <f t="shared" si="2"/>
        <v>33600</v>
      </c>
      <c r="K45" s="280">
        <v>33159.700000000004</v>
      </c>
      <c r="L45" s="512">
        <f t="shared" si="3"/>
        <v>440.29999999999563</v>
      </c>
      <c r="M45" s="150">
        <v>4200</v>
      </c>
      <c r="N45" s="380">
        <f t="shared" si="4"/>
        <v>440.29999999999563</v>
      </c>
      <c r="O45" s="640">
        <f t="shared" si="5"/>
        <v>0</v>
      </c>
      <c r="P45" s="279">
        <f t="shared" si="15"/>
        <v>1466.6666666666665</v>
      </c>
      <c r="Q45" s="380">
        <f t="shared" si="7"/>
        <v>1026.6666666666665</v>
      </c>
      <c r="R45" s="649">
        <v>440</v>
      </c>
      <c r="S45" s="650">
        <f t="shared" si="8"/>
        <v>0.29999999999563443</v>
      </c>
      <c r="T45" s="510">
        <f t="shared" si="9"/>
        <v>0</v>
      </c>
    </row>
    <row r="46" spans="1:20" ht="15" customHeight="1" x14ac:dyDescent="0.25">
      <c r="A46" s="75">
        <v>1183</v>
      </c>
      <c r="B46" s="303" t="s">
        <v>429</v>
      </c>
      <c r="C46" s="138">
        <v>1287</v>
      </c>
      <c r="D46" s="139">
        <v>9.6911924565709704</v>
      </c>
      <c r="E46" s="140">
        <v>0.6</v>
      </c>
      <c r="F46" s="140">
        <f t="shared" si="1"/>
        <v>0.4</v>
      </c>
      <c r="G46" s="141">
        <v>0.23156342182890854</v>
      </c>
      <c r="H46" s="663">
        <v>51280</v>
      </c>
      <c r="I46" s="663">
        <f>40*C46</f>
        <v>51480</v>
      </c>
      <c r="J46" s="382">
        <f t="shared" si="2"/>
        <v>51480</v>
      </c>
      <c r="K46" s="282">
        <v>43903</v>
      </c>
      <c r="L46" s="511">
        <f t="shared" si="3"/>
        <v>7577</v>
      </c>
      <c r="M46" s="155">
        <v>64200</v>
      </c>
      <c r="N46" s="384">
        <f t="shared" si="4"/>
        <v>7577</v>
      </c>
      <c r="O46" s="639">
        <f t="shared" si="5"/>
        <v>0</v>
      </c>
      <c r="P46" s="281">
        <f t="shared" si="15"/>
        <v>18942.5</v>
      </c>
      <c r="Q46" s="384">
        <f t="shared" si="7"/>
        <v>11365.5</v>
      </c>
      <c r="R46" s="647">
        <v>7577</v>
      </c>
      <c r="S46" s="648">
        <f t="shared" si="8"/>
        <v>0</v>
      </c>
      <c r="T46" s="510">
        <f t="shared" si="9"/>
        <v>0</v>
      </c>
    </row>
    <row r="47" spans="1:20" x14ac:dyDescent="0.25">
      <c r="A47" s="75">
        <v>1218</v>
      </c>
      <c r="B47" s="302" t="s">
        <v>431</v>
      </c>
      <c r="C47" s="133">
        <v>902</v>
      </c>
      <c r="D47" s="134">
        <v>1.7031304758471155</v>
      </c>
      <c r="E47" s="135">
        <v>0.8</v>
      </c>
      <c r="F47" s="135">
        <f t="shared" si="1"/>
        <v>0.19999999999999996</v>
      </c>
      <c r="G47" s="136">
        <v>0.42519685039370081</v>
      </c>
      <c r="H47" s="664">
        <v>36720</v>
      </c>
      <c r="I47" s="664">
        <f>40*C47</f>
        <v>36080</v>
      </c>
      <c r="J47" s="378">
        <f t="shared" si="2"/>
        <v>36720</v>
      </c>
      <c r="K47" s="280">
        <v>0</v>
      </c>
      <c r="L47" s="512">
        <f t="shared" si="3"/>
        <v>36720</v>
      </c>
      <c r="M47" s="150">
        <v>20800</v>
      </c>
      <c r="N47" s="380">
        <f t="shared" si="4"/>
        <v>20800</v>
      </c>
      <c r="O47" s="640">
        <f t="shared" si="5"/>
        <v>15920</v>
      </c>
      <c r="P47" s="279">
        <f t="shared" si="6"/>
        <v>26000</v>
      </c>
      <c r="Q47" s="380">
        <f t="shared" si="7"/>
        <v>20800</v>
      </c>
      <c r="R47" s="649">
        <f>P47*F47</f>
        <v>5199.9999999999991</v>
      </c>
      <c r="S47" s="650">
        <f t="shared" si="8"/>
        <v>31520</v>
      </c>
      <c r="T47" s="510">
        <f t="shared" si="9"/>
        <v>0</v>
      </c>
    </row>
    <row r="48" spans="1:20" ht="15" customHeight="1" x14ac:dyDescent="0.25">
      <c r="A48" s="75">
        <v>1232</v>
      </c>
      <c r="B48" s="303" t="s">
        <v>432</v>
      </c>
      <c r="C48" s="138">
        <v>783</v>
      </c>
      <c r="D48" s="139">
        <v>2.7446622235847911</v>
      </c>
      <c r="E48" s="140">
        <v>0.7</v>
      </c>
      <c r="F48" s="140">
        <f t="shared" si="1"/>
        <v>0.30000000000000004</v>
      </c>
      <c r="G48" s="141">
        <v>0.4144486692015209</v>
      </c>
      <c r="H48" s="663">
        <v>30000</v>
      </c>
      <c r="I48" s="663">
        <f>40*C48</f>
        <v>31320</v>
      </c>
      <c r="J48" s="382">
        <f t="shared" si="2"/>
        <v>31320</v>
      </c>
      <c r="K48" s="282">
        <v>0</v>
      </c>
      <c r="L48" s="511">
        <f t="shared" si="3"/>
        <v>31320</v>
      </c>
      <c r="M48" s="155">
        <v>25200</v>
      </c>
      <c r="N48" s="384">
        <f t="shared" si="4"/>
        <v>25200</v>
      </c>
      <c r="O48" s="639">
        <f t="shared" si="5"/>
        <v>6120</v>
      </c>
      <c r="P48" s="281">
        <f t="shared" si="6"/>
        <v>36000</v>
      </c>
      <c r="Q48" s="384">
        <f t="shared" si="7"/>
        <v>25200</v>
      </c>
      <c r="R48" s="647">
        <f>P48*F48</f>
        <v>10800.000000000002</v>
      </c>
      <c r="S48" s="648">
        <f t="shared" si="8"/>
        <v>20520</v>
      </c>
      <c r="T48" s="510">
        <f t="shared" si="9"/>
        <v>0</v>
      </c>
    </row>
    <row r="49" spans="1:20" x14ac:dyDescent="0.25">
      <c r="A49" s="75">
        <v>1246</v>
      </c>
      <c r="B49" s="302" t="s">
        <v>433</v>
      </c>
      <c r="C49" s="133">
        <v>679</v>
      </c>
      <c r="D49" s="134">
        <v>8.7982656185013397</v>
      </c>
      <c r="E49" s="135">
        <v>0.5</v>
      </c>
      <c r="F49" s="135">
        <f t="shared" si="1"/>
        <v>0.5</v>
      </c>
      <c r="G49" s="136">
        <v>0.32743362831858408</v>
      </c>
      <c r="H49" s="664">
        <v>30000</v>
      </c>
      <c r="I49" s="664">
        <v>30000</v>
      </c>
      <c r="J49" s="378">
        <f t="shared" si="2"/>
        <v>30000</v>
      </c>
      <c r="K49" s="280">
        <v>11287.6</v>
      </c>
      <c r="L49" s="512">
        <f t="shared" si="3"/>
        <v>18712.400000000001</v>
      </c>
      <c r="M49" s="150">
        <v>0</v>
      </c>
      <c r="N49" s="380">
        <f t="shared" si="4"/>
        <v>0</v>
      </c>
      <c r="O49" s="640">
        <f t="shared" si="5"/>
        <v>18712.400000000001</v>
      </c>
      <c r="P49" s="279">
        <f t="shared" si="6"/>
        <v>0</v>
      </c>
      <c r="Q49" s="380">
        <f t="shared" si="7"/>
        <v>0</v>
      </c>
      <c r="R49" s="649">
        <f>P49*F49</f>
        <v>0</v>
      </c>
      <c r="S49" s="650">
        <f t="shared" si="8"/>
        <v>18712.400000000001</v>
      </c>
      <c r="T49" s="510">
        <f t="shared" si="9"/>
        <v>0</v>
      </c>
    </row>
    <row r="50" spans="1:20" ht="15" customHeight="1" x14ac:dyDescent="0.25">
      <c r="A50" s="75">
        <v>1260</v>
      </c>
      <c r="B50" s="303" t="s">
        <v>434</v>
      </c>
      <c r="C50" s="138">
        <v>928</v>
      </c>
      <c r="D50" s="139">
        <v>4.9788612867275219</v>
      </c>
      <c r="E50" s="140">
        <v>0.7</v>
      </c>
      <c r="F50" s="140">
        <f t="shared" si="1"/>
        <v>0.30000000000000004</v>
      </c>
      <c r="G50" s="141">
        <v>0.37829614604462475</v>
      </c>
      <c r="H50" s="663">
        <v>38160</v>
      </c>
      <c r="I50" s="663">
        <f>40*C50</f>
        <v>37120</v>
      </c>
      <c r="J50" s="382">
        <f t="shared" si="2"/>
        <v>38160</v>
      </c>
      <c r="K50" s="282">
        <v>0</v>
      </c>
      <c r="L50" s="511">
        <f t="shared" si="3"/>
        <v>38160</v>
      </c>
      <c r="M50" s="155">
        <v>4900</v>
      </c>
      <c r="N50" s="384">
        <f t="shared" si="4"/>
        <v>4900</v>
      </c>
      <c r="O50" s="639">
        <f t="shared" si="5"/>
        <v>33260</v>
      </c>
      <c r="P50" s="281">
        <f t="shared" si="6"/>
        <v>7000</v>
      </c>
      <c r="Q50" s="384">
        <f t="shared" si="7"/>
        <v>4900</v>
      </c>
      <c r="R50" s="647">
        <f>P50*F50</f>
        <v>2100.0000000000005</v>
      </c>
      <c r="S50" s="648">
        <f t="shared" si="8"/>
        <v>36060</v>
      </c>
      <c r="T50" s="510">
        <f t="shared" si="9"/>
        <v>0</v>
      </c>
    </row>
    <row r="51" spans="1:20" x14ac:dyDescent="0.25">
      <c r="A51" s="75">
        <v>1295</v>
      </c>
      <c r="B51" s="302" t="s">
        <v>435</v>
      </c>
      <c r="C51" s="133">
        <v>816</v>
      </c>
      <c r="D51" s="134">
        <v>5.1075655655328029</v>
      </c>
      <c r="E51" s="135">
        <v>0.7</v>
      </c>
      <c r="F51" s="135">
        <f t="shared" si="1"/>
        <v>0.30000000000000004</v>
      </c>
      <c r="G51" s="136">
        <v>0.35330073349633251</v>
      </c>
      <c r="H51" s="664">
        <v>32520</v>
      </c>
      <c r="I51" s="664">
        <f>40*C51</f>
        <v>32640</v>
      </c>
      <c r="J51" s="378">
        <f t="shared" si="2"/>
        <v>32640</v>
      </c>
      <c r="K51" s="280">
        <v>32520</v>
      </c>
      <c r="L51" s="512">
        <f t="shared" si="3"/>
        <v>120</v>
      </c>
      <c r="M51" s="150">
        <v>16800</v>
      </c>
      <c r="N51" s="380">
        <f t="shared" si="4"/>
        <v>120</v>
      </c>
      <c r="O51" s="640">
        <f t="shared" si="5"/>
        <v>0</v>
      </c>
      <c r="P51" s="279">
        <f t="shared" ref="P51:P52" si="16">R51/F51</f>
        <v>399.99999999999994</v>
      </c>
      <c r="Q51" s="380">
        <f t="shared" si="7"/>
        <v>279.99999999999994</v>
      </c>
      <c r="R51" s="649">
        <v>120</v>
      </c>
      <c r="S51" s="650">
        <f t="shared" si="8"/>
        <v>0</v>
      </c>
      <c r="T51" s="510">
        <f t="shared" si="9"/>
        <v>0</v>
      </c>
    </row>
    <row r="52" spans="1:20" ht="15" customHeight="1" x14ac:dyDescent="0.25">
      <c r="A52" s="75">
        <v>1407</v>
      </c>
      <c r="B52" s="303" t="s">
        <v>436</v>
      </c>
      <c r="C52" s="138">
        <v>1454</v>
      </c>
      <c r="D52" s="139">
        <v>10.325678181843564</v>
      </c>
      <c r="E52" s="140">
        <v>0.5</v>
      </c>
      <c r="F52" s="140">
        <f t="shared" si="1"/>
        <v>0.5</v>
      </c>
      <c r="G52" s="141">
        <v>0.17597944765574824</v>
      </c>
      <c r="H52" s="663">
        <v>58240</v>
      </c>
      <c r="I52" s="663">
        <f>40*C52</f>
        <v>58160</v>
      </c>
      <c r="J52" s="382">
        <f t="shared" si="2"/>
        <v>58240</v>
      </c>
      <c r="K52" s="282">
        <v>24019.5</v>
      </c>
      <c r="L52" s="511">
        <f t="shared" si="3"/>
        <v>34220.5</v>
      </c>
      <c r="M52" s="155">
        <v>42000</v>
      </c>
      <c r="N52" s="384">
        <f t="shared" si="4"/>
        <v>34220.5</v>
      </c>
      <c r="O52" s="639">
        <f t="shared" si="5"/>
        <v>0</v>
      </c>
      <c r="P52" s="281">
        <f t="shared" si="16"/>
        <v>68441</v>
      </c>
      <c r="Q52" s="384">
        <f t="shared" si="7"/>
        <v>34220.5</v>
      </c>
      <c r="R52" s="647">
        <v>34220.5</v>
      </c>
      <c r="S52" s="648">
        <f t="shared" si="8"/>
        <v>0</v>
      </c>
      <c r="T52" s="510">
        <f t="shared" si="9"/>
        <v>0</v>
      </c>
    </row>
    <row r="53" spans="1:20" x14ac:dyDescent="0.25">
      <c r="A53" s="75">
        <v>1421</v>
      </c>
      <c r="B53" s="302" t="s">
        <v>437</v>
      </c>
      <c r="C53" s="133">
        <v>547</v>
      </c>
      <c r="D53" s="134">
        <v>3.1785694215858382</v>
      </c>
      <c r="E53" s="135">
        <v>0.7</v>
      </c>
      <c r="F53" s="135">
        <f t="shared" si="1"/>
        <v>0.30000000000000004</v>
      </c>
      <c r="G53" s="136">
        <v>0.41516966067864269</v>
      </c>
      <c r="H53" s="664">
        <v>30000</v>
      </c>
      <c r="I53" s="664">
        <v>30000</v>
      </c>
      <c r="J53" s="378">
        <f t="shared" si="2"/>
        <v>30000</v>
      </c>
      <c r="K53" s="280">
        <v>0</v>
      </c>
      <c r="L53" s="512">
        <f t="shared" si="3"/>
        <v>30000</v>
      </c>
      <c r="M53" s="150">
        <v>48300</v>
      </c>
      <c r="N53" s="380">
        <f t="shared" si="4"/>
        <v>30000</v>
      </c>
      <c r="O53" s="640">
        <f t="shared" si="5"/>
        <v>0</v>
      </c>
      <c r="P53" s="279">
        <f t="shared" si="6"/>
        <v>69000</v>
      </c>
      <c r="Q53" s="380">
        <f t="shared" si="7"/>
        <v>48300</v>
      </c>
      <c r="R53" s="649">
        <f>P53*F53</f>
        <v>20700.000000000004</v>
      </c>
      <c r="S53" s="650">
        <f t="shared" si="8"/>
        <v>9299.9999999999964</v>
      </c>
      <c r="T53" s="510">
        <f t="shared" si="9"/>
        <v>0</v>
      </c>
    </row>
    <row r="54" spans="1:20" ht="15" customHeight="1" x14ac:dyDescent="0.25">
      <c r="A54" s="75">
        <v>2744</v>
      </c>
      <c r="B54" s="303" t="s">
        <v>438</v>
      </c>
      <c r="C54" s="138">
        <v>794</v>
      </c>
      <c r="D54" s="139">
        <v>9.3280732711931709</v>
      </c>
      <c r="E54" s="140">
        <v>0.7</v>
      </c>
      <c r="F54" s="140">
        <f t="shared" si="1"/>
        <v>0.30000000000000004</v>
      </c>
      <c r="G54" s="141">
        <v>0.397712833545108</v>
      </c>
      <c r="H54" s="663">
        <v>32080</v>
      </c>
      <c r="I54" s="663">
        <f>40*C54</f>
        <v>31760</v>
      </c>
      <c r="J54" s="382">
        <f t="shared" si="2"/>
        <v>32080</v>
      </c>
      <c r="K54" s="282">
        <v>26617</v>
      </c>
      <c r="L54" s="511">
        <f t="shared" si="3"/>
        <v>5463</v>
      </c>
      <c r="M54" s="155">
        <v>4200</v>
      </c>
      <c r="N54" s="384">
        <f t="shared" si="4"/>
        <v>4200</v>
      </c>
      <c r="O54" s="639">
        <f t="shared" si="5"/>
        <v>1263</v>
      </c>
      <c r="P54" s="281">
        <f t="shared" si="6"/>
        <v>6000</v>
      </c>
      <c r="Q54" s="384">
        <f t="shared" si="7"/>
        <v>4200</v>
      </c>
      <c r="R54" s="647">
        <f>P54*F54</f>
        <v>1800.0000000000002</v>
      </c>
      <c r="S54" s="648">
        <f t="shared" si="8"/>
        <v>3663</v>
      </c>
      <c r="T54" s="510">
        <f t="shared" si="9"/>
        <v>0</v>
      </c>
    </row>
    <row r="55" spans="1:20" x14ac:dyDescent="0.25">
      <c r="A55" s="75">
        <v>1428</v>
      </c>
      <c r="B55" s="302" t="s">
        <v>439</v>
      </c>
      <c r="C55" s="133">
        <v>1316</v>
      </c>
      <c r="D55" s="134">
        <v>7.0072684494718436</v>
      </c>
      <c r="E55" s="135">
        <v>0.7</v>
      </c>
      <c r="F55" s="135">
        <f t="shared" si="1"/>
        <v>0.30000000000000004</v>
      </c>
      <c r="G55" s="136">
        <v>0.34772182254196643</v>
      </c>
      <c r="H55" s="664">
        <v>52080</v>
      </c>
      <c r="I55" s="664">
        <f>40*C55</f>
        <v>52640</v>
      </c>
      <c r="J55" s="378">
        <f t="shared" si="2"/>
        <v>52640</v>
      </c>
      <c r="K55" s="280">
        <v>51480</v>
      </c>
      <c r="L55" s="512">
        <f t="shared" si="3"/>
        <v>1160</v>
      </c>
      <c r="M55" s="150">
        <v>25900</v>
      </c>
      <c r="N55" s="380">
        <f t="shared" si="4"/>
        <v>1160</v>
      </c>
      <c r="O55" s="640">
        <f t="shared" si="5"/>
        <v>0</v>
      </c>
      <c r="P55" s="279">
        <f t="shared" ref="P55" si="17">R55/F55</f>
        <v>3866.6666666666661</v>
      </c>
      <c r="Q55" s="380">
        <f t="shared" si="7"/>
        <v>2706.6666666666661</v>
      </c>
      <c r="R55" s="649">
        <v>1160</v>
      </c>
      <c r="S55" s="650">
        <f t="shared" si="8"/>
        <v>0</v>
      </c>
      <c r="T55" s="510">
        <f t="shared" si="9"/>
        <v>0</v>
      </c>
    </row>
    <row r="56" spans="1:20" ht="15" customHeight="1" x14ac:dyDescent="0.25">
      <c r="A56" s="75">
        <v>1449</v>
      </c>
      <c r="B56" s="303" t="s">
        <v>440</v>
      </c>
      <c r="C56" s="138">
        <v>104</v>
      </c>
      <c r="D56" s="139">
        <v>9.2322167221685643</v>
      </c>
      <c r="E56" s="140">
        <v>0.7</v>
      </c>
      <c r="F56" s="140">
        <f t="shared" si="1"/>
        <v>0.30000000000000004</v>
      </c>
      <c r="G56" s="141">
        <v>0.17647058823529413</v>
      </c>
      <c r="H56" s="663">
        <v>30000</v>
      </c>
      <c r="I56" s="663">
        <v>30000</v>
      </c>
      <c r="J56" s="382">
        <f t="shared" si="2"/>
        <v>30000</v>
      </c>
      <c r="K56" s="282">
        <v>18841</v>
      </c>
      <c r="L56" s="511">
        <f t="shared" si="3"/>
        <v>11159</v>
      </c>
      <c r="M56" s="155">
        <v>10500</v>
      </c>
      <c r="N56" s="384">
        <f t="shared" si="4"/>
        <v>10500</v>
      </c>
      <c r="O56" s="639">
        <f t="shared" si="5"/>
        <v>659</v>
      </c>
      <c r="P56" s="281">
        <f t="shared" si="6"/>
        <v>15000.000000000002</v>
      </c>
      <c r="Q56" s="384">
        <f t="shared" si="7"/>
        <v>10500</v>
      </c>
      <c r="R56" s="647">
        <f>P56*F56</f>
        <v>4500.0000000000009</v>
      </c>
      <c r="S56" s="648">
        <f t="shared" si="8"/>
        <v>6658.9999999999991</v>
      </c>
      <c r="T56" s="510">
        <f t="shared" si="9"/>
        <v>0</v>
      </c>
    </row>
    <row r="57" spans="1:20" x14ac:dyDescent="0.25">
      <c r="A57" s="75">
        <v>1499</v>
      </c>
      <c r="B57" s="302" t="s">
        <v>442</v>
      </c>
      <c r="C57" s="133">
        <v>967</v>
      </c>
      <c r="D57" s="134">
        <v>3.2804345998189741</v>
      </c>
      <c r="E57" s="135">
        <v>0.6</v>
      </c>
      <c r="F57" s="135">
        <f t="shared" si="1"/>
        <v>0.4</v>
      </c>
      <c r="G57" s="136">
        <v>0.33651804670912949</v>
      </c>
      <c r="H57" s="664">
        <v>38600</v>
      </c>
      <c r="I57" s="664">
        <f>40*C57</f>
        <v>38680</v>
      </c>
      <c r="J57" s="378">
        <f t="shared" si="2"/>
        <v>38680</v>
      </c>
      <c r="K57" s="280">
        <v>38600</v>
      </c>
      <c r="L57" s="512">
        <f t="shared" si="3"/>
        <v>80</v>
      </c>
      <c r="M57" s="150">
        <v>38400</v>
      </c>
      <c r="N57" s="380">
        <f t="shared" si="4"/>
        <v>80</v>
      </c>
      <c r="O57" s="640">
        <f t="shared" si="5"/>
        <v>0</v>
      </c>
      <c r="P57" s="279">
        <f t="shared" ref="P57" si="18">R57/F57</f>
        <v>200</v>
      </c>
      <c r="Q57" s="380">
        <f t="shared" si="7"/>
        <v>120</v>
      </c>
      <c r="R57" s="649">
        <v>80</v>
      </c>
      <c r="S57" s="650">
        <f t="shared" si="8"/>
        <v>0</v>
      </c>
      <c r="T57" s="510">
        <f t="shared" si="9"/>
        <v>0</v>
      </c>
    </row>
    <row r="58" spans="1:20" ht="15" customHeight="1" x14ac:dyDescent="0.25">
      <c r="A58" s="75">
        <v>1561</v>
      </c>
      <c r="B58" s="303" t="s">
        <v>443</v>
      </c>
      <c r="C58" s="138">
        <v>600</v>
      </c>
      <c r="D58" s="139">
        <v>7.3707992862805911</v>
      </c>
      <c r="E58" s="140">
        <v>0.6</v>
      </c>
      <c r="F58" s="140">
        <f t="shared" si="1"/>
        <v>0.4</v>
      </c>
      <c r="G58" s="141">
        <v>0.26210350584307179</v>
      </c>
      <c r="H58" s="663">
        <v>30000</v>
      </c>
      <c r="I58" s="663">
        <v>30000</v>
      </c>
      <c r="J58" s="382">
        <f t="shared" si="2"/>
        <v>30000</v>
      </c>
      <c r="K58" s="282">
        <v>15987.6</v>
      </c>
      <c r="L58" s="511">
        <f t="shared" si="3"/>
        <v>14012.4</v>
      </c>
      <c r="M58" s="155">
        <v>9600</v>
      </c>
      <c r="N58" s="384">
        <f t="shared" si="4"/>
        <v>9600</v>
      </c>
      <c r="O58" s="639">
        <f t="shared" si="5"/>
        <v>4412.3999999999996</v>
      </c>
      <c r="P58" s="281">
        <f t="shared" si="6"/>
        <v>16000</v>
      </c>
      <c r="Q58" s="384">
        <f t="shared" si="7"/>
        <v>9600</v>
      </c>
      <c r="R58" s="647">
        <f>P58*F58</f>
        <v>6400</v>
      </c>
      <c r="S58" s="648">
        <f t="shared" si="8"/>
        <v>7612.4</v>
      </c>
      <c r="T58" s="510">
        <f t="shared" si="9"/>
        <v>0</v>
      </c>
    </row>
    <row r="59" spans="1:20" x14ac:dyDescent="0.25">
      <c r="A59" s="75">
        <v>1645</v>
      </c>
      <c r="B59" s="302" t="s">
        <v>446</v>
      </c>
      <c r="C59" s="133">
        <v>1133</v>
      </c>
      <c r="D59" s="134">
        <v>12.796404368040546</v>
      </c>
      <c r="E59" s="135">
        <v>0.6</v>
      </c>
      <c r="F59" s="135">
        <f t="shared" si="1"/>
        <v>0.4</v>
      </c>
      <c r="G59" s="136">
        <v>0.28358208955223879</v>
      </c>
      <c r="H59" s="664">
        <v>44320</v>
      </c>
      <c r="I59" s="664">
        <f>40*C59</f>
        <v>45320</v>
      </c>
      <c r="J59" s="378">
        <f t="shared" si="2"/>
        <v>45320</v>
      </c>
      <c r="K59" s="280">
        <v>44320</v>
      </c>
      <c r="L59" s="512">
        <f t="shared" si="3"/>
        <v>1000</v>
      </c>
      <c r="M59" s="150">
        <v>4200</v>
      </c>
      <c r="N59" s="380">
        <f t="shared" si="4"/>
        <v>1000</v>
      </c>
      <c r="O59" s="640">
        <f t="shared" si="5"/>
        <v>0</v>
      </c>
      <c r="P59" s="279">
        <f t="shared" ref="P59:P60" si="19">R59/F59</f>
        <v>2500</v>
      </c>
      <c r="Q59" s="380">
        <f t="shared" si="7"/>
        <v>1500</v>
      </c>
      <c r="R59" s="649">
        <v>1000</v>
      </c>
      <c r="S59" s="650">
        <f t="shared" si="8"/>
        <v>0</v>
      </c>
      <c r="T59" s="510">
        <f t="shared" si="9"/>
        <v>0</v>
      </c>
    </row>
    <row r="60" spans="1:20" ht="15" customHeight="1" x14ac:dyDescent="0.25">
      <c r="A60" s="75">
        <v>1659</v>
      </c>
      <c r="B60" s="303" t="s">
        <v>448</v>
      </c>
      <c r="C60" s="138">
        <v>1699</v>
      </c>
      <c r="D60" s="139">
        <v>7.3739079843927851</v>
      </c>
      <c r="E60" s="140">
        <v>0.6</v>
      </c>
      <c r="F60" s="140">
        <f t="shared" si="1"/>
        <v>0.4</v>
      </c>
      <c r="G60" s="141">
        <v>0.23682616596002423</v>
      </c>
      <c r="H60" s="663">
        <v>60000</v>
      </c>
      <c r="I60" s="663">
        <v>60000</v>
      </c>
      <c r="J60" s="382">
        <f t="shared" si="2"/>
        <v>60000</v>
      </c>
      <c r="K60" s="282">
        <v>10298.400000000001</v>
      </c>
      <c r="L60" s="511">
        <f t="shared" si="3"/>
        <v>49701.599999999999</v>
      </c>
      <c r="M60" s="155">
        <v>99000</v>
      </c>
      <c r="N60" s="384">
        <f t="shared" si="4"/>
        <v>49701.599999999999</v>
      </c>
      <c r="O60" s="639">
        <f t="shared" si="5"/>
        <v>0</v>
      </c>
      <c r="P60" s="281">
        <f t="shared" si="19"/>
        <v>124255</v>
      </c>
      <c r="Q60" s="384">
        <f t="shared" si="7"/>
        <v>74553</v>
      </c>
      <c r="R60" s="647">
        <v>49702</v>
      </c>
      <c r="S60" s="648">
        <f t="shared" si="8"/>
        <v>-0.40000000000145519</v>
      </c>
      <c r="T60" s="510">
        <f t="shared" si="9"/>
        <v>0</v>
      </c>
    </row>
    <row r="61" spans="1:20" x14ac:dyDescent="0.25">
      <c r="A61" s="75">
        <v>1666</v>
      </c>
      <c r="B61" s="302" t="s">
        <v>449</v>
      </c>
      <c r="C61" s="133">
        <v>317</v>
      </c>
      <c r="D61" s="134">
        <v>3.2412060359566968</v>
      </c>
      <c r="E61" s="135">
        <v>0.6</v>
      </c>
      <c r="F61" s="135">
        <f t="shared" si="1"/>
        <v>0.4</v>
      </c>
      <c r="G61" s="136">
        <v>0.30136986301369861</v>
      </c>
      <c r="H61" s="664">
        <v>30000</v>
      </c>
      <c r="I61" s="664">
        <v>30000</v>
      </c>
      <c r="J61" s="378">
        <f t="shared" si="2"/>
        <v>30000</v>
      </c>
      <c r="K61" s="280">
        <v>22743.600000000002</v>
      </c>
      <c r="L61" s="512">
        <f t="shared" si="3"/>
        <v>7256.3999999999978</v>
      </c>
      <c r="M61" s="150">
        <v>0</v>
      </c>
      <c r="N61" s="380">
        <f t="shared" si="4"/>
        <v>0</v>
      </c>
      <c r="O61" s="640">
        <f t="shared" si="5"/>
        <v>7256.3999999999978</v>
      </c>
      <c r="P61" s="279">
        <f t="shared" si="6"/>
        <v>0</v>
      </c>
      <c r="Q61" s="380">
        <f t="shared" si="7"/>
        <v>0</v>
      </c>
      <c r="R61" s="649">
        <f>P61*F61</f>
        <v>0</v>
      </c>
      <c r="S61" s="650">
        <f t="shared" si="8"/>
        <v>7256.3999999999978</v>
      </c>
      <c r="T61" s="510">
        <f t="shared" si="9"/>
        <v>0</v>
      </c>
    </row>
    <row r="62" spans="1:20" ht="15" customHeight="1" x14ac:dyDescent="0.25">
      <c r="A62" s="75">
        <v>1729</v>
      </c>
      <c r="B62" s="303" t="s">
        <v>451</v>
      </c>
      <c r="C62" s="138">
        <v>797</v>
      </c>
      <c r="D62" s="139">
        <v>7.4742338308258391</v>
      </c>
      <c r="E62" s="140">
        <v>0.6</v>
      </c>
      <c r="F62" s="140">
        <f t="shared" si="1"/>
        <v>0.4</v>
      </c>
      <c r="G62" s="141">
        <v>0.25</v>
      </c>
      <c r="H62" s="663">
        <v>31640</v>
      </c>
      <c r="I62" s="663">
        <f>40*C62</f>
        <v>31880</v>
      </c>
      <c r="J62" s="382">
        <f t="shared" si="2"/>
        <v>31880</v>
      </c>
      <c r="K62" s="282">
        <v>31640</v>
      </c>
      <c r="L62" s="511">
        <f t="shared" si="3"/>
        <v>240</v>
      </c>
      <c r="M62" s="155">
        <v>26400</v>
      </c>
      <c r="N62" s="384">
        <f t="shared" si="4"/>
        <v>240</v>
      </c>
      <c r="O62" s="639">
        <f t="shared" si="5"/>
        <v>0</v>
      </c>
      <c r="P62" s="281">
        <f t="shared" ref="P62" si="20">R62/F62</f>
        <v>600</v>
      </c>
      <c r="Q62" s="384">
        <f t="shared" si="7"/>
        <v>360</v>
      </c>
      <c r="R62" s="647">
        <v>240</v>
      </c>
      <c r="S62" s="648">
        <f t="shared" si="8"/>
        <v>0</v>
      </c>
      <c r="T62" s="510">
        <f t="shared" si="9"/>
        <v>0</v>
      </c>
    </row>
    <row r="63" spans="1:20" x14ac:dyDescent="0.25">
      <c r="A63" s="75">
        <v>1736</v>
      </c>
      <c r="B63" s="302" t="s">
        <v>452</v>
      </c>
      <c r="C63" s="133">
        <v>530</v>
      </c>
      <c r="D63" s="134">
        <v>10.920764970821324</v>
      </c>
      <c r="E63" s="135">
        <v>0.6</v>
      </c>
      <c r="F63" s="135">
        <f t="shared" si="1"/>
        <v>0.4</v>
      </c>
      <c r="G63" s="136">
        <v>0.33121019108280253</v>
      </c>
      <c r="H63" s="664">
        <v>30000</v>
      </c>
      <c r="I63" s="664">
        <v>30000</v>
      </c>
      <c r="J63" s="378">
        <f t="shared" si="2"/>
        <v>30000</v>
      </c>
      <c r="K63" s="280">
        <v>0</v>
      </c>
      <c r="L63" s="512">
        <f t="shared" si="3"/>
        <v>30000</v>
      </c>
      <c r="M63" s="150">
        <v>4200</v>
      </c>
      <c r="N63" s="380">
        <f t="shared" si="4"/>
        <v>4200</v>
      </c>
      <c r="O63" s="640">
        <f t="shared" si="5"/>
        <v>25800</v>
      </c>
      <c r="P63" s="279">
        <f t="shared" si="6"/>
        <v>7000</v>
      </c>
      <c r="Q63" s="380">
        <f t="shared" si="7"/>
        <v>4200</v>
      </c>
      <c r="R63" s="649">
        <f>P63*F63</f>
        <v>2800</v>
      </c>
      <c r="S63" s="650">
        <f t="shared" si="8"/>
        <v>27200</v>
      </c>
      <c r="T63" s="510">
        <f t="shared" si="9"/>
        <v>0</v>
      </c>
    </row>
    <row r="64" spans="1:20" ht="15" customHeight="1" x14ac:dyDescent="0.25">
      <c r="A64" s="75">
        <v>1813</v>
      </c>
      <c r="B64" s="303" t="s">
        <v>453</v>
      </c>
      <c r="C64" s="138">
        <v>762</v>
      </c>
      <c r="D64" s="139">
        <v>5.2198572785800863</v>
      </c>
      <c r="E64" s="140">
        <v>0.7</v>
      </c>
      <c r="F64" s="140">
        <f t="shared" si="1"/>
        <v>0.30000000000000004</v>
      </c>
      <c r="G64" s="141">
        <v>0.39757575757575758</v>
      </c>
      <c r="H64" s="663">
        <v>31080</v>
      </c>
      <c r="I64" s="663">
        <f>40*C64</f>
        <v>30480</v>
      </c>
      <c r="J64" s="382">
        <f t="shared" si="2"/>
        <v>31080</v>
      </c>
      <c r="K64" s="282">
        <v>21280.100000000002</v>
      </c>
      <c r="L64" s="511">
        <f t="shared" si="3"/>
        <v>9799.8999999999978</v>
      </c>
      <c r="M64" s="155">
        <v>1610</v>
      </c>
      <c r="N64" s="384">
        <f t="shared" si="4"/>
        <v>1610</v>
      </c>
      <c r="O64" s="639">
        <f t="shared" si="5"/>
        <v>8189.8999999999978</v>
      </c>
      <c r="P64" s="281">
        <f t="shared" si="6"/>
        <v>2300</v>
      </c>
      <c r="Q64" s="384">
        <f t="shared" si="7"/>
        <v>1610</v>
      </c>
      <c r="R64" s="647">
        <f>P64*F64</f>
        <v>690.00000000000011</v>
      </c>
      <c r="S64" s="648">
        <f t="shared" si="8"/>
        <v>9109.8999999999978</v>
      </c>
      <c r="T64" s="510">
        <f t="shared" si="9"/>
        <v>0</v>
      </c>
    </row>
    <row r="65" spans="1:20" x14ac:dyDescent="0.25">
      <c r="A65" s="75">
        <v>5757</v>
      </c>
      <c r="B65" s="302" t="s">
        <v>454</v>
      </c>
      <c r="C65" s="133">
        <v>617</v>
      </c>
      <c r="D65" s="134">
        <v>1.5356051711715688</v>
      </c>
      <c r="E65" s="135">
        <v>0.8</v>
      </c>
      <c r="F65" s="135">
        <f t="shared" si="1"/>
        <v>0.19999999999999996</v>
      </c>
      <c r="G65" s="136">
        <v>0.4717314487632509</v>
      </c>
      <c r="H65" s="664">
        <v>30000</v>
      </c>
      <c r="I65" s="664">
        <v>30000</v>
      </c>
      <c r="J65" s="378">
        <f t="shared" si="2"/>
        <v>30000</v>
      </c>
      <c r="K65" s="280">
        <v>28622</v>
      </c>
      <c r="L65" s="512">
        <f t="shared" si="3"/>
        <v>1378</v>
      </c>
      <c r="M65" s="150">
        <v>4800</v>
      </c>
      <c r="N65" s="380">
        <f t="shared" si="4"/>
        <v>1378</v>
      </c>
      <c r="O65" s="640">
        <f t="shared" si="5"/>
        <v>0</v>
      </c>
      <c r="P65" s="279">
        <f t="shared" si="6"/>
        <v>6000</v>
      </c>
      <c r="Q65" s="380">
        <f t="shared" si="7"/>
        <v>4800</v>
      </c>
      <c r="R65" s="649">
        <f>P65*F65</f>
        <v>1199.9999999999998</v>
      </c>
      <c r="S65" s="650">
        <f t="shared" si="8"/>
        <v>178.00000000000023</v>
      </c>
      <c r="T65" s="510">
        <f t="shared" si="9"/>
        <v>0</v>
      </c>
    </row>
    <row r="66" spans="1:20" ht="15" customHeight="1" x14ac:dyDescent="0.25">
      <c r="A66" s="75">
        <v>1870</v>
      </c>
      <c r="B66" s="303" t="s">
        <v>456</v>
      </c>
      <c r="C66" s="138">
        <v>163</v>
      </c>
      <c r="D66" s="139">
        <v>15.211325296421837</v>
      </c>
      <c r="E66" s="140">
        <v>0.6</v>
      </c>
      <c r="F66" s="140">
        <f t="shared" si="1"/>
        <v>0.4</v>
      </c>
      <c r="G66" s="141">
        <v>0.24696356275303644</v>
      </c>
      <c r="H66" s="663">
        <v>30000</v>
      </c>
      <c r="I66" s="663">
        <v>30000</v>
      </c>
      <c r="J66" s="382">
        <f t="shared" si="2"/>
        <v>30000</v>
      </c>
      <c r="K66" s="282">
        <v>15940</v>
      </c>
      <c r="L66" s="511">
        <f t="shared" si="3"/>
        <v>14060</v>
      </c>
      <c r="M66" s="155">
        <v>10800</v>
      </c>
      <c r="N66" s="384">
        <f t="shared" si="4"/>
        <v>10800</v>
      </c>
      <c r="O66" s="639">
        <f t="shared" si="5"/>
        <v>3260</v>
      </c>
      <c r="P66" s="281">
        <f t="shared" si="6"/>
        <v>18000</v>
      </c>
      <c r="Q66" s="384">
        <f t="shared" si="7"/>
        <v>10800</v>
      </c>
      <c r="R66" s="647">
        <f>P66*F66</f>
        <v>7200</v>
      </c>
      <c r="S66" s="648">
        <f t="shared" si="8"/>
        <v>6860</v>
      </c>
      <c r="T66" s="510">
        <f t="shared" si="9"/>
        <v>0</v>
      </c>
    </row>
    <row r="67" spans="1:20" x14ac:dyDescent="0.25">
      <c r="A67" s="75">
        <v>4843</v>
      </c>
      <c r="B67" s="302" t="s">
        <v>458</v>
      </c>
      <c r="C67" s="133">
        <v>129</v>
      </c>
      <c r="D67" s="134">
        <v>11.924349596750387</v>
      </c>
      <c r="E67" s="135">
        <v>0.5</v>
      </c>
      <c r="F67" s="135">
        <f t="shared" si="1"/>
        <v>0.5</v>
      </c>
      <c r="G67" s="136">
        <v>1.7241379310344827E-2</v>
      </c>
      <c r="H67" s="664">
        <v>30000</v>
      </c>
      <c r="I67" s="664">
        <v>30000</v>
      </c>
      <c r="J67" s="378">
        <f t="shared" si="2"/>
        <v>30000</v>
      </c>
      <c r="K67" s="280">
        <v>15181</v>
      </c>
      <c r="L67" s="512">
        <f t="shared" si="3"/>
        <v>14819</v>
      </c>
      <c r="M67" s="150">
        <v>16000</v>
      </c>
      <c r="N67" s="380">
        <f t="shared" si="4"/>
        <v>14819</v>
      </c>
      <c r="O67" s="640">
        <f t="shared" si="5"/>
        <v>0</v>
      </c>
      <c r="P67" s="279">
        <f t="shared" ref="P67:P69" si="21">R67/F67</f>
        <v>29638</v>
      </c>
      <c r="Q67" s="380">
        <f t="shared" si="7"/>
        <v>14819</v>
      </c>
      <c r="R67" s="649">
        <v>14819</v>
      </c>
      <c r="S67" s="650">
        <f t="shared" si="8"/>
        <v>0</v>
      </c>
      <c r="T67" s="510">
        <f t="shared" si="9"/>
        <v>0</v>
      </c>
    </row>
    <row r="68" spans="1:20" ht="15" customHeight="1" x14ac:dyDescent="0.25">
      <c r="A68" s="75">
        <v>2009</v>
      </c>
      <c r="B68" s="303" t="s">
        <v>459</v>
      </c>
      <c r="C68" s="138">
        <v>1470</v>
      </c>
      <c r="D68" s="139">
        <v>8.1996020629368793</v>
      </c>
      <c r="E68" s="140">
        <v>0.6</v>
      </c>
      <c r="F68" s="140">
        <f t="shared" ref="F68:F131" si="22">1-E68</f>
        <v>0.4</v>
      </c>
      <c r="G68" s="141">
        <v>0.18781362007168459</v>
      </c>
      <c r="H68" s="663">
        <v>56880</v>
      </c>
      <c r="I68" s="663">
        <f>40*C68</f>
        <v>58800</v>
      </c>
      <c r="J68" s="382">
        <f t="shared" ref="J68:J131" si="23">MAX(H68,I68)</f>
        <v>58800</v>
      </c>
      <c r="K68" s="282">
        <v>56880</v>
      </c>
      <c r="L68" s="511">
        <f t="shared" ref="L68:L131" si="24">J68-K68</f>
        <v>1920</v>
      </c>
      <c r="M68" s="155">
        <v>72000</v>
      </c>
      <c r="N68" s="384">
        <f t="shared" ref="N68:N131" si="25">MIN(L68,M68)</f>
        <v>1920</v>
      </c>
      <c r="O68" s="639">
        <f t="shared" ref="O68:O131" si="26">L68-N68</f>
        <v>0</v>
      </c>
      <c r="P68" s="281">
        <f t="shared" si="21"/>
        <v>4800</v>
      </c>
      <c r="Q68" s="384">
        <f t="shared" ref="Q68:Q131" si="27">P68*E68</f>
        <v>2880</v>
      </c>
      <c r="R68" s="647">
        <v>1920</v>
      </c>
      <c r="S68" s="648">
        <f t="shared" ref="S68:S131" si="28">L68-R68</f>
        <v>0</v>
      </c>
      <c r="T68" s="510">
        <f t="shared" ref="T68:T131" si="29">P68-Q68-R68</f>
        <v>0</v>
      </c>
    </row>
    <row r="69" spans="1:20" x14ac:dyDescent="0.25">
      <c r="A69" s="75">
        <v>2114</v>
      </c>
      <c r="B69" s="302" t="s">
        <v>460</v>
      </c>
      <c r="C69" s="133">
        <v>522</v>
      </c>
      <c r="D69" s="134">
        <v>3.7503232094280308</v>
      </c>
      <c r="E69" s="135">
        <v>0.6</v>
      </c>
      <c r="F69" s="135">
        <f t="shared" si="22"/>
        <v>0.4</v>
      </c>
      <c r="G69" s="136">
        <v>0.28650646950092423</v>
      </c>
      <c r="H69" s="664">
        <v>30000</v>
      </c>
      <c r="I69" s="664">
        <v>30000</v>
      </c>
      <c r="J69" s="378">
        <f t="shared" si="23"/>
        <v>30000</v>
      </c>
      <c r="K69" s="280">
        <v>29949</v>
      </c>
      <c r="L69" s="512">
        <f t="shared" si="24"/>
        <v>51</v>
      </c>
      <c r="M69" s="150">
        <v>22800</v>
      </c>
      <c r="N69" s="380">
        <f t="shared" si="25"/>
        <v>51</v>
      </c>
      <c r="O69" s="640">
        <f t="shared" si="26"/>
        <v>0</v>
      </c>
      <c r="P69" s="279">
        <f t="shared" si="21"/>
        <v>127.5</v>
      </c>
      <c r="Q69" s="380">
        <f t="shared" si="27"/>
        <v>76.5</v>
      </c>
      <c r="R69" s="649">
        <v>51</v>
      </c>
      <c r="S69" s="650">
        <f t="shared" si="28"/>
        <v>0</v>
      </c>
      <c r="T69" s="510">
        <f t="shared" si="29"/>
        <v>0</v>
      </c>
    </row>
    <row r="70" spans="1:20" ht="15" customHeight="1" x14ac:dyDescent="0.25">
      <c r="A70" s="75">
        <v>2128</v>
      </c>
      <c r="B70" s="303" t="s">
        <v>461</v>
      </c>
      <c r="C70" s="138">
        <v>617</v>
      </c>
      <c r="D70" s="139">
        <v>5.5592096622091312</v>
      </c>
      <c r="E70" s="140">
        <v>0.8</v>
      </c>
      <c r="F70" s="140">
        <f t="shared" si="22"/>
        <v>0.19999999999999996</v>
      </c>
      <c r="G70" s="141">
        <v>0.50094517958412099</v>
      </c>
      <c r="H70" s="663">
        <v>30000</v>
      </c>
      <c r="I70" s="663">
        <v>30000</v>
      </c>
      <c r="J70" s="382">
        <f t="shared" si="23"/>
        <v>30000</v>
      </c>
      <c r="K70" s="282">
        <v>0</v>
      </c>
      <c r="L70" s="511">
        <f t="shared" si="24"/>
        <v>30000</v>
      </c>
      <c r="M70" s="155">
        <v>21600</v>
      </c>
      <c r="N70" s="384">
        <f t="shared" si="25"/>
        <v>21600</v>
      </c>
      <c r="O70" s="639">
        <f t="shared" si="26"/>
        <v>8400</v>
      </c>
      <c r="P70" s="281">
        <f t="shared" ref="P70:P129" si="30">M70/E70</f>
        <v>27000</v>
      </c>
      <c r="Q70" s="384">
        <f t="shared" si="27"/>
        <v>21600</v>
      </c>
      <c r="R70" s="647">
        <f>P70*F70</f>
        <v>5399.9999999999991</v>
      </c>
      <c r="S70" s="648">
        <f t="shared" si="28"/>
        <v>24600</v>
      </c>
      <c r="T70" s="510">
        <f t="shared" si="29"/>
        <v>0</v>
      </c>
    </row>
    <row r="71" spans="1:20" x14ac:dyDescent="0.25">
      <c r="A71" s="75">
        <v>2198</v>
      </c>
      <c r="B71" s="302" t="s">
        <v>464</v>
      </c>
      <c r="C71" s="133">
        <v>726</v>
      </c>
      <c r="D71" s="134">
        <v>6.2904524396653327</v>
      </c>
      <c r="E71" s="135">
        <v>0.6</v>
      </c>
      <c r="F71" s="135">
        <f t="shared" si="22"/>
        <v>0.4</v>
      </c>
      <c r="G71" s="136">
        <v>0.31563845050215206</v>
      </c>
      <c r="H71" s="664">
        <v>30000</v>
      </c>
      <c r="I71" s="664">
        <v>30000</v>
      </c>
      <c r="J71" s="378">
        <f t="shared" si="23"/>
        <v>30000</v>
      </c>
      <c r="K71" s="280">
        <v>29040</v>
      </c>
      <c r="L71" s="512">
        <f t="shared" si="24"/>
        <v>960</v>
      </c>
      <c r="M71" s="150">
        <v>2160</v>
      </c>
      <c r="N71" s="380">
        <f t="shared" si="25"/>
        <v>960</v>
      </c>
      <c r="O71" s="640">
        <f t="shared" si="26"/>
        <v>0</v>
      </c>
      <c r="P71" s="279">
        <f t="shared" ref="P71" si="31">R71/F71</f>
        <v>2400</v>
      </c>
      <c r="Q71" s="380">
        <f t="shared" si="27"/>
        <v>1440</v>
      </c>
      <c r="R71" s="649">
        <v>960</v>
      </c>
      <c r="S71" s="650">
        <f t="shared" si="28"/>
        <v>0</v>
      </c>
      <c r="T71" s="510">
        <f t="shared" si="29"/>
        <v>0</v>
      </c>
    </row>
    <row r="72" spans="1:20" ht="15" customHeight="1" x14ac:dyDescent="0.25">
      <c r="A72" s="75">
        <v>2212</v>
      </c>
      <c r="B72" s="303" t="s">
        <v>465</v>
      </c>
      <c r="C72" s="138">
        <v>114</v>
      </c>
      <c r="D72" s="139">
        <v>0.71675572321947345</v>
      </c>
      <c r="E72" s="140">
        <v>0.6</v>
      </c>
      <c r="F72" s="140">
        <f t="shared" si="22"/>
        <v>0.4</v>
      </c>
      <c r="G72" s="141">
        <v>0.4107142857142857</v>
      </c>
      <c r="H72" s="663">
        <v>30000</v>
      </c>
      <c r="I72" s="663">
        <v>30000</v>
      </c>
      <c r="J72" s="382">
        <f t="shared" si="23"/>
        <v>30000</v>
      </c>
      <c r="K72" s="282">
        <v>10797.6</v>
      </c>
      <c r="L72" s="511">
        <f t="shared" si="24"/>
        <v>19202.400000000001</v>
      </c>
      <c r="M72" s="155">
        <v>0</v>
      </c>
      <c r="N72" s="384">
        <f t="shared" si="25"/>
        <v>0</v>
      </c>
      <c r="O72" s="639">
        <f t="shared" si="26"/>
        <v>19202.400000000001</v>
      </c>
      <c r="P72" s="281">
        <f t="shared" si="30"/>
        <v>0</v>
      </c>
      <c r="Q72" s="384">
        <f t="shared" si="27"/>
        <v>0</v>
      </c>
      <c r="R72" s="647">
        <f>P72*F72</f>
        <v>0</v>
      </c>
      <c r="S72" s="648">
        <f t="shared" si="28"/>
        <v>19202.400000000001</v>
      </c>
      <c r="T72" s="510">
        <f t="shared" si="29"/>
        <v>0</v>
      </c>
    </row>
    <row r="73" spans="1:20" x14ac:dyDescent="0.25">
      <c r="A73" s="75">
        <v>2233</v>
      </c>
      <c r="B73" s="302" t="s">
        <v>467</v>
      </c>
      <c r="C73" s="133">
        <v>893</v>
      </c>
      <c r="D73" s="134">
        <v>3.3989782325825662</v>
      </c>
      <c r="E73" s="135">
        <v>0.7</v>
      </c>
      <c r="F73" s="135">
        <f t="shared" si="22"/>
        <v>0.30000000000000004</v>
      </c>
      <c r="G73" s="136">
        <v>0.30779944289693595</v>
      </c>
      <c r="H73" s="664">
        <v>35120</v>
      </c>
      <c r="I73" s="664">
        <f>40*C73</f>
        <v>35720</v>
      </c>
      <c r="J73" s="378">
        <f t="shared" si="23"/>
        <v>35720</v>
      </c>
      <c r="K73" s="280">
        <v>35120</v>
      </c>
      <c r="L73" s="512">
        <f t="shared" si="24"/>
        <v>600</v>
      </c>
      <c r="M73" s="150">
        <v>117600</v>
      </c>
      <c r="N73" s="380">
        <f t="shared" si="25"/>
        <v>600</v>
      </c>
      <c r="O73" s="640">
        <f t="shared" si="26"/>
        <v>0</v>
      </c>
      <c r="P73" s="279">
        <f t="shared" ref="P73" si="32">R73/F73</f>
        <v>1999.9999999999998</v>
      </c>
      <c r="Q73" s="380">
        <f t="shared" si="27"/>
        <v>1399.9999999999998</v>
      </c>
      <c r="R73" s="649">
        <v>600</v>
      </c>
      <c r="S73" s="650">
        <f t="shared" si="28"/>
        <v>0</v>
      </c>
      <c r="T73" s="510">
        <f t="shared" si="29"/>
        <v>0</v>
      </c>
    </row>
    <row r="74" spans="1:20" ht="15" customHeight="1" x14ac:dyDescent="0.25">
      <c r="A74" s="75">
        <v>2415</v>
      </c>
      <c r="B74" s="303" t="s">
        <v>469</v>
      </c>
      <c r="C74" s="138">
        <v>269</v>
      </c>
      <c r="D74" s="139">
        <v>4.8127671139422219</v>
      </c>
      <c r="E74" s="140">
        <v>0.8</v>
      </c>
      <c r="F74" s="140">
        <f t="shared" si="22"/>
        <v>0.19999999999999996</v>
      </c>
      <c r="G74" s="141">
        <v>0.53</v>
      </c>
      <c r="H74" s="663">
        <v>30000</v>
      </c>
      <c r="I74" s="663">
        <v>30000</v>
      </c>
      <c r="J74" s="382">
        <f t="shared" si="23"/>
        <v>30000</v>
      </c>
      <c r="K74" s="282">
        <v>5799.9999999999991</v>
      </c>
      <c r="L74" s="511">
        <f t="shared" si="24"/>
        <v>24200</v>
      </c>
      <c r="M74" s="155">
        <v>0</v>
      </c>
      <c r="N74" s="384">
        <f t="shared" si="25"/>
        <v>0</v>
      </c>
      <c r="O74" s="639">
        <f t="shared" si="26"/>
        <v>24200</v>
      </c>
      <c r="P74" s="281">
        <f t="shared" si="30"/>
        <v>0</v>
      </c>
      <c r="Q74" s="384">
        <f t="shared" si="27"/>
        <v>0</v>
      </c>
      <c r="R74" s="647">
        <f>P74*F74</f>
        <v>0</v>
      </c>
      <c r="S74" s="648">
        <f t="shared" si="28"/>
        <v>24200</v>
      </c>
      <c r="T74" s="510">
        <f t="shared" si="29"/>
        <v>0</v>
      </c>
    </row>
    <row r="75" spans="1:20" x14ac:dyDescent="0.25">
      <c r="A75" s="75">
        <v>2478</v>
      </c>
      <c r="B75" s="302" t="s">
        <v>471</v>
      </c>
      <c r="C75" s="133">
        <v>1812</v>
      </c>
      <c r="D75" s="134">
        <v>2.9584204115823147</v>
      </c>
      <c r="E75" s="135">
        <v>0.7</v>
      </c>
      <c r="F75" s="135">
        <f t="shared" si="22"/>
        <v>0.30000000000000004</v>
      </c>
      <c r="G75" s="136">
        <v>0.42738791423001948</v>
      </c>
      <c r="H75" s="664">
        <v>60000</v>
      </c>
      <c r="I75" s="664">
        <v>60000</v>
      </c>
      <c r="J75" s="378">
        <f t="shared" si="23"/>
        <v>60000</v>
      </c>
      <c r="K75" s="280">
        <v>59910</v>
      </c>
      <c r="L75" s="512">
        <f t="shared" si="24"/>
        <v>90</v>
      </c>
      <c r="M75" s="150">
        <v>4900</v>
      </c>
      <c r="N75" s="380">
        <f t="shared" si="25"/>
        <v>90</v>
      </c>
      <c r="O75" s="640">
        <f t="shared" si="26"/>
        <v>0</v>
      </c>
      <c r="P75" s="279">
        <f t="shared" ref="P75" si="33">R75/F75</f>
        <v>299.99999999999994</v>
      </c>
      <c r="Q75" s="380">
        <f t="shared" si="27"/>
        <v>209.99999999999994</v>
      </c>
      <c r="R75" s="649">
        <v>90</v>
      </c>
      <c r="S75" s="650">
        <f t="shared" si="28"/>
        <v>0</v>
      </c>
      <c r="T75" s="510">
        <f t="shared" si="29"/>
        <v>0</v>
      </c>
    </row>
    <row r="76" spans="1:20" ht="15" customHeight="1" x14ac:dyDescent="0.25">
      <c r="A76" s="75">
        <v>2527</v>
      </c>
      <c r="B76" s="303" t="s">
        <v>473</v>
      </c>
      <c r="C76" s="138">
        <v>311</v>
      </c>
      <c r="D76" s="139">
        <v>4.2801856071247304</v>
      </c>
      <c r="E76" s="140">
        <v>0</v>
      </c>
      <c r="F76" s="140">
        <f t="shared" si="22"/>
        <v>1</v>
      </c>
      <c r="G76" s="141">
        <v>0.23151125401929259</v>
      </c>
      <c r="H76" s="663">
        <v>30000</v>
      </c>
      <c r="I76" s="663">
        <v>30000</v>
      </c>
      <c r="J76" s="382">
        <f t="shared" si="23"/>
        <v>30000</v>
      </c>
      <c r="K76" s="282">
        <v>14309.6</v>
      </c>
      <c r="L76" s="511">
        <f t="shared" si="24"/>
        <v>15690.4</v>
      </c>
      <c r="M76" s="155">
        <v>0</v>
      </c>
      <c r="N76" s="384">
        <f t="shared" si="25"/>
        <v>0</v>
      </c>
      <c r="O76" s="639">
        <f t="shared" si="26"/>
        <v>15690.4</v>
      </c>
      <c r="P76" s="281">
        <v>0</v>
      </c>
      <c r="Q76" s="384">
        <f t="shared" si="27"/>
        <v>0</v>
      </c>
      <c r="R76" s="647">
        <f>P76*F76</f>
        <v>0</v>
      </c>
      <c r="S76" s="648">
        <f t="shared" si="28"/>
        <v>15690.4</v>
      </c>
      <c r="T76" s="510">
        <f t="shared" si="29"/>
        <v>0</v>
      </c>
    </row>
    <row r="77" spans="1:20" x14ac:dyDescent="0.25">
      <c r="A77" s="75">
        <v>2534</v>
      </c>
      <c r="B77" s="302" t="s">
        <v>474</v>
      </c>
      <c r="C77" s="133">
        <v>453</v>
      </c>
      <c r="D77" s="134">
        <v>8.5198258001434848</v>
      </c>
      <c r="E77" s="135">
        <v>0.6</v>
      </c>
      <c r="F77" s="135">
        <f t="shared" si="22"/>
        <v>0.4</v>
      </c>
      <c r="G77" s="136">
        <v>0.27713625866050806</v>
      </c>
      <c r="H77" s="664">
        <v>30000</v>
      </c>
      <c r="I77" s="664">
        <v>30000</v>
      </c>
      <c r="J77" s="378">
        <f t="shared" si="23"/>
        <v>30000</v>
      </c>
      <c r="K77" s="280">
        <v>4720</v>
      </c>
      <c r="L77" s="512">
        <f t="shared" si="24"/>
        <v>25280</v>
      </c>
      <c r="M77" s="150">
        <v>52200</v>
      </c>
      <c r="N77" s="380">
        <f t="shared" si="25"/>
        <v>25280</v>
      </c>
      <c r="O77" s="640">
        <f t="shared" si="26"/>
        <v>0</v>
      </c>
      <c r="P77" s="279">
        <f t="shared" ref="P77:P80" si="34">R77/F77</f>
        <v>63200</v>
      </c>
      <c r="Q77" s="380">
        <f t="shared" si="27"/>
        <v>37920</v>
      </c>
      <c r="R77" s="649">
        <v>25280</v>
      </c>
      <c r="S77" s="650">
        <f t="shared" si="28"/>
        <v>0</v>
      </c>
      <c r="T77" s="510">
        <f t="shared" si="29"/>
        <v>0</v>
      </c>
    </row>
    <row r="78" spans="1:20" ht="15" customHeight="1" x14ac:dyDescent="0.25">
      <c r="A78" s="75">
        <v>2541</v>
      </c>
      <c r="B78" s="303" t="s">
        <v>475</v>
      </c>
      <c r="C78" s="138">
        <v>541</v>
      </c>
      <c r="D78" s="139">
        <v>3.8770802341415909</v>
      </c>
      <c r="E78" s="140">
        <v>0.7</v>
      </c>
      <c r="F78" s="140">
        <f t="shared" si="22"/>
        <v>0.30000000000000004</v>
      </c>
      <c r="G78" s="141">
        <v>0.45880149812734083</v>
      </c>
      <c r="H78" s="663">
        <v>30000</v>
      </c>
      <c r="I78" s="663">
        <v>30000</v>
      </c>
      <c r="J78" s="382">
        <f t="shared" si="23"/>
        <v>30000</v>
      </c>
      <c r="K78" s="282">
        <v>29884.800000000003</v>
      </c>
      <c r="L78" s="511">
        <f t="shared" si="24"/>
        <v>115.19999999999709</v>
      </c>
      <c r="M78" s="155">
        <v>770</v>
      </c>
      <c r="N78" s="384">
        <f t="shared" si="25"/>
        <v>115.19999999999709</v>
      </c>
      <c r="O78" s="639">
        <f t="shared" si="26"/>
        <v>0</v>
      </c>
      <c r="P78" s="281">
        <f t="shared" si="34"/>
        <v>383.33333333333326</v>
      </c>
      <c r="Q78" s="384">
        <f t="shared" si="27"/>
        <v>268.33333333333326</v>
      </c>
      <c r="R78" s="647">
        <v>115</v>
      </c>
      <c r="S78" s="648">
        <f t="shared" si="28"/>
        <v>0.19999999999708962</v>
      </c>
      <c r="T78" s="510">
        <f t="shared" si="29"/>
        <v>0</v>
      </c>
    </row>
    <row r="79" spans="1:20" x14ac:dyDescent="0.25">
      <c r="A79" s="75">
        <v>2576</v>
      </c>
      <c r="B79" s="302" t="s">
        <v>476</v>
      </c>
      <c r="C79" s="133">
        <v>826</v>
      </c>
      <c r="D79" s="134">
        <v>15.741399286294865</v>
      </c>
      <c r="E79" s="135">
        <v>0.7</v>
      </c>
      <c r="F79" s="135">
        <f t="shared" si="22"/>
        <v>0.30000000000000004</v>
      </c>
      <c r="G79" s="136">
        <v>0.33</v>
      </c>
      <c r="H79" s="664">
        <v>33240</v>
      </c>
      <c r="I79" s="664">
        <f>40*C79</f>
        <v>33040</v>
      </c>
      <c r="J79" s="378">
        <f t="shared" si="23"/>
        <v>33240</v>
      </c>
      <c r="K79" s="280">
        <v>31516.800000000003</v>
      </c>
      <c r="L79" s="512">
        <f t="shared" si="24"/>
        <v>1723.1999999999971</v>
      </c>
      <c r="M79" s="150">
        <v>19600</v>
      </c>
      <c r="N79" s="380">
        <f t="shared" si="25"/>
        <v>1723.1999999999971</v>
      </c>
      <c r="O79" s="640">
        <f t="shared" si="26"/>
        <v>0</v>
      </c>
      <c r="P79" s="279">
        <f t="shared" si="34"/>
        <v>5743.3333333333321</v>
      </c>
      <c r="Q79" s="380">
        <f t="shared" si="27"/>
        <v>4020.3333333333321</v>
      </c>
      <c r="R79" s="649">
        <v>1723</v>
      </c>
      <c r="S79" s="650">
        <f t="shared" si="28"/>
        <v>0.19999999999708962</v>
      </c>
      <c r="T79" s="510">
        <f t="shared" si="29"/>
        <v>0</v>
      </c>
    </row>
    <row r="80" spans="1:20" ht="15" customHeight="1" x14ac:dyDescent="0.25">
      <c r="A80" s="75">
        <v>2618</v>
      </c>
      <c r="B80" s="303" t="s">
        <v>477</v>
      </c>
      <c r="C80" s="138">
        <v>554</v>
      </c>
      <c r="D80" s="139">
        <v>1.1525578558173482</v>
      </c>
      <c r="E80" s="140">
        <v>0.7</v>
      </c>
      <c r="F80" s="140">
        <f t="shared" si="22"/>
        <v>0.30000000000000004</v>
      </c>
      <c r="G80" s="141">
        <v>0.42526690391459077</v>
      </c>
      <c r="H80" s="663">
        <v>30000</v>
      </c>
      <c r="I80" s="663">
        <v>30000</v>
      </c>
      <c r="J80" s="382">
        <f t="shared" si="23"/>
        <v>30000</v>
      </c>
      <c r="K80" s="282">
        <v>29609.800000000003</v>
      </c>
      <c r="L80" s="511">
        <f t="shared" si="24"/>
        <v>390.19999999999709</v>
      </c>
      <c r="M80" s="155">
        <v>10500</v>
      </c>
      <c r="N80" s="384">
        <f t="shared" si="25"/>
        <v>390.19999999999709</v>
      </c>
      <c r="O80" s="639">
        <f t="shared" si="26"/>
        <v>0</v>
      </c>
      <c r="P80" s="281">
        <f t="shared" si="34"/>
        <v>1299.9999999999998</v>
      </c>
      <c r="Q80" s="384">
        <f t="shared" si="27"/>
        <v>909.99999999999977</v>
      </c>
      <c r="R80" s="647">
        <v>390</v>
      </c>
      <c r="S80" s="648">
        <f t="shared" si="28"/>
        <v>0.19999999999708962</v>
      </c>
      <c r="T80" s="510">
        <f t="shared" si="29"/>
        <v>0</v>
      </c>
    </row>
    <row r="81" spans="1:20" x14ac:dyDescent="0.25">
      <c r="A81" s="75">
        <v>2632</v>
      </c>
      <c r="B81" s="302" t="s">
        <v>479</v>
      </c>
      <c r="C81" s="133">
        <v>405</v>
      </c>
      <c r="D81" s="134">
        <v>4.2986327734636216</v>
      </c>
      <c r="E81" s="135">
        <v>0.8</v>
      </c>
      <c r="F81" s="135">
        <f t="shared" si="22"/>
        <v>0.19999999999999996</v>
      </c>
      <c r="G81" s="136">
        <v>0.58530183727034124</v>
      </c>
      <c r="H81" s="664">
        <v>30000</v>
      </c>
      <c r="I81" s="664">
        <v>30000</v>
      </c>
      <c r="J81" s="378">
        <f t="shared" si="23"/>
        <v>30000</v>
      </c>
      <c r="K81" s="280">
        <v>0</v>
      </c>
      <c r="L81" s="512">
        <f t="shared" si="24"/>
        <v>30000</v>
      </c>
      <c r="M81" s="150">
        <v>34400</v>
      </c>
      <c r="N81" s="380">
        <f t="shared" si="25"/>
        <v>30000</v>
      </c>
      <c r="O81" s="640">
        <f t="shared" si="26"/>
        <v>0</v>
      </c>
      <c r="P81" s="279">
        <f t="shared" si="30"/>
        <v>43000</v>
      </c>
      <c r="Q81" s="380">
        <f t="shared" si="27"/>
        <v>34400</v>
      </c>
      <c r="R81" s="649">
        <f>P81*F81</f>
        <v>8599.9999999999982</v>
      </c>
      <c r="S81" s="650">
        <f t="shared" si="28"/>
        <v>21400</v>
      </c>
      <c r="T81" s="510">
        <f t="shared" si="29"/>
        <v>0</v>
      </c>
    </row>
    <row r="82" spans="1:20" ht="15" customHeight="1" x14ac:dyDescent="0.25">
      <c r="A82" s="75">
        <v>2646</v>
      </c>
      <c r="B82" s="303" t="s">
        <v>481</v>
      </c>
      <c r="C82" s="138">
        <v>741</v>
      </c>
      <c r="D82" s="139">
        <v>4.4845493612063549</v>
      </c>
      <c r="E82" s="140">
        <v>0.7</v>
      </c>
      <c r="F82" s="140">
        <f t="shared" si="22"/>
        <v>0.30000000000000004</v>
      </c>
      <c r="G82" s="141">
        <v>0.38337801608579086</v>
      </c>
      <c r="H82" s="663">
        <v>30000</v>
      </c>
      <c r="I82" s="663">
        <v>30000</v>
      </c>
      <c r="J82" s="382">
        <f t="shared" si="23"/>
        <v>30000</v>
      </c>
      <c r="K82" s="282">
        <v>29995.300000000003</v>
      </c>
      <c r="L82" s="511">
        <f t="shared" si="24"/>
        <v>4.6999999999970896</v>
      </c>
      <c r="M82" s="155">
        <v>4200</v>
      </c>
      <c r="N82" s="384">
        <f t="shared" si="25"/>
        <v>4.6999999999970896</v>
      </c>
      <c r="O82" s="639">
        <f t="shared" si="26"/>
        <v>0</v>
      </c>
      <c r="P82" s="281">
        <f t="shared" ref="P82:P86" si="35">R82/F82</f>
        <v>16.666666666666664</v>
      </c>
      <c r="Q82" s="384">
        <f t="shared" si="27"/>
        <v>11.666666666666664</v>
      </c>
      <c r="R82" s="647">
        <v>5</v>
      </c>
      <c r="S82" s="648">
        <f t="shared" si="28"/>
        <v>-0.30000000000291038</v>
      </c>
      <c r="T82" s="510">
        <f t="shared" si="29"/>
        <v>0</v>
      </c>
    </row>
    <row r="83" spans="1:20" x14ac:dyDescent="0.25">
      <c r="A83" s="75">
        <v>2660</v>
      </c>
      <c r="B83" s="302" t="s">
        <v>482</v>
      </c>
      <c r="C83" s="133">
        <v>321</v>
      </c>
      <c r="D83" s="134">
        <v>3.6803568607926764</v>
      </c>
      <c r="E83" s="135">
        <v>0.7</v>
      </c>
      <c r="F83" s="135">
        <f t="shared" si="22"/>
        <v>0.30000000000000004</v>
      </c>
      <c r="G83" s="136">
        <v>0.40256959314775159</v>
      </c>
      <c r="H83" s="664">
        <v>30000</v>
      </c>
      <c r="I83" s="664">
        <v>30000</v>
      </c>
      <c r="J83" s="378">
        <f t="shared" si="23"/>
        <v>30000</v>
      </c>
      <c r="K83" s="280">
        <v>29550</v>
      </c>
      <c r="L83" s="512">
        <f t="shared" si="24"/>
        <v>450</v>
      </c>
      <c r="M83" s="150">
        <v>39200</v>
      </c>
      <c r="N83" s="380">
        <f t="shared" si="25"/>
        <v>450</v>
      </c>
      <c r="O83" s="640">
        <f t="shared" si="26"/>
        <v>0</v>
      </c>
      <c r="P83" s="279">
        <f t="shared" si="35"/>
        <v>1499.9999999999998</v>
      </c>
      <c r="Q83" s="380">
        <f t="shared" si="27"/>
        <v>1049.9999999999998</v>
      </c>
      <c r="R83" s="649">
        <v>450</v>
      </c>
      <c r="S83" s="650">
        <f t="shared" si="28"/>
        <v>0</v>
      </c>
      <c r="T83" s="510">
        <f t="shared" si="29"/>
        <v>0</v>
      </c>
    </row>
    <row r="84" spans="1:20" ht="15" customHeight="1" x14ac:dyDescent="0.25">
      <c r="A84" s="75">
        <v>2737</v>
      </c>
      <c r="B84" s="303" t="s">
        <v>483</v>
      </c>
      <c r="C84" s="138">
        <v>247</v>
      </c>
      <c r="D84" s="139">
        <v>4.3294293122262282</v>
      </c>
      <c r="E84" s="140">
        <v>0.7</v>
      </c>
      <c r="F84" s="140">
        <f t="shared" si="22"/>
        <v>0.30000000000000004</v>
      </c>
      <c r="G84" s="141">
        <v>0.51257861635220126</v>
      </c>
      <c r="H84" s="663">
        <v>30000</v>
      </c>
      <c r="I84" s="663">
        <v>30000</v>
      </c>
      <c r="J84" s="382">
        <f t="shared" si="23"/>
        <v>30000</v>
      </c>
      <c r="K84" s="282">
        <v>29996.300000000003</v>
      </c>
      <c r="L84" s="511">
        <f t="shared" si="24"/>
        <v>3.6999999999970896</v>
      </c>
      <c r="M84" s="155">
        <v>1470</v>
      </c>
      <c r="N84" s="384">
        <f t="shared" si="25"/>
        <v>3.6999999999970896</v>
      </c>
      <c r="O84" s="639">
        <f t="shared" si="26"/>
        <v>0</v>
      </c>
      <c r="P84" s="281">
        <f t="shared" si="35"/>
        <v>13.333333333333332</v>
      </c>
      <c r="Q84" s="384">
        <f t="shared" si="27"/>
        <v>9.3333333333333321</v>
      </c>
      <c r="R84" s="647">
        <v>4</v>
      </c>
      <c r="S84" s="648">
        <f t="shared" si="28"/>
        <v>-0.30000000000291038</v>
      </c>
      <c r="T84" s="510">
        <f t="shared" si="29"/>
        <v>0</v>
      </c>
    </row>
    <row r="85" spans="1:20" x14ac:dyDescent="0.25">
      <c r="A85" s="75">
        <v>2800</v>
      </c>
      <c r="B85" s="302" t="s">
        <v>484</v>
      </c>
      <c r="C85" s="133">
        <v>1872</v>
      </c>
      <c r="D85" s="134">
        <v>13.260607946936986</v>
      </c>
      <c r="E85" s="135">
        <v>0.4</v>
      </c>
      <c r="F85" s="135">
        <f t="shared" si="22"/>
        <v>0.6</v>
      </c>
      <c r="G85" s="136">
        <v>0.17653508771929824</v>
      </c>
      <c r="H85" s="664">
        <v>60000</v>
      </c>
      <c r="I85" s="664">
        <v>60000</v>
      </c>
      <c r="J85" s="378">
        <f t="shared" si="23"/>
        <v>60000</v>
      </c>
      <c r="K85" s="280">
        <v>56321</v>
      </c>
      <c r="L85" s="512">
        <f t="shared" si="24"/>
        <v>3679</v>
      </c>
      <c r="M85" s="150">
        <v>76400</v>
      </c>
      <c r="N85" s="380">
        <f t="shared" si="25"/>
        <v>3679</v>
      </c>
      <c r="O85" s="640">
        <f t="shared" si="26"/>
        <v>0</v>
      </c>
      <c r="P85" s="279">
        <f t="shared" si="35"/>
        <v>6131.666666666667</v>
      </c>
      <c r="Q85" s="380">
        <f t="shared" si="27"/>
        <v>2452.666666666667</v>
      </c>
      <c r="R85" s="649">
        <v>3679</v>
      </c>
      <c r="S85" s="650">
        <f t="shared" si="28"/>
        <v>0</v>
      </c>
      <c r="T85" s="510">
        <f t="shared" si="29"/>
        <v>0</v>
      </c>
    </row>
    <row r="86" spans="1:20" ht="15" customHeight="1" x14ac:dyDescent="0.25">
      <c r="A86" s="75">
        <v>2814</v>
      </c>
      <c r="B86" s="303" t="s">
        <v>485</v>
      </c>
      <c r="C86" s="138">
        <v>997</v>
      </c>
      <c r="D86" s="139">
        <v>7.7158226873702276</v>
      </c>
      <c r="E86" s="140">
        <v>0.7</v>
      </c>
      <c r="F86" s="140">
        <f t="shared" si="22"/>
        <v>0.30000000000000004</v>
      </c>
      <c r="G86" s="141">
        <v>0.32121212121212123</v>
      </c>
      <c r="H86" s="663">
        <v>39560</v>
      </c>
      <c r="I86" s="663">
        <f>40*C86</f>
        <v>39880</v>
      </c>
      <c r="J86" s="382">
        <f t="shared" si="23"/>
        <v>39880</v>
      </c>
      <c r="K86" s="282">
        <v>38946.400000000001</v>
      </c>
      <c r="L86" s="511">
        <f t="shared" si="24"/>
        <v>933.59999999999854</v>
      </c>
      <c r="M86" s="155">
        <v>32900</v>
      </c>
      <c r="N86" s="384">
        <f t="shared" si="25"/>
        <v>933.59999999999854</v>
      </c>
      <c r="O86" s="639">
        <f t="shared" si="26"/>
        <v>0</v>
      </c>
      <c r="P86" s="281">
        <f t="shared" si="35"/>
        <v>3113.333333333333</v>
      </c>
      <c r="Q86" s="384">
        <f t="shared" si="27"/>
        <v>2179.333333333333</v>
      </c>
      <c r="R86" s="647">
        <v>934</v>
      </c>
      <c r="S86" s="648">
        <f t="shared" si="28"/>
        <v>-0.40000000000145519</v>
      </c>
      <c r="T86" s="510">
        <f t="shared" si="29"/>
        <v>0</v>
      </c>
    </row>
    <row r="87" spans="1:20" x14ac:dyDescent="0.25">
      <c r="A87" s="75">
        <v>5960</v>
      </c>
      <c r="B87" s="302" t="s">
        <v>486</v>
      </c>
      <c r="C87" s="133">
        <v>479</v>
      </c>
      <c r="D87" s="134">
        <v>3.2295909976581672</v>
      </c>
      <c r="E87" s="135">
        <v>0.8</v>
      </c>
      <c r="F87" s="135">
        <f t="shared" si="22"/>
        <v>0.19999999999999996</v>
      </c>
      <c r="G87" s="136">
        <v>0.50277264325323479</v>
      </c>
      <c r="H87" s="664">
        <v>30000</v>
      </c>
      <c r="I87" s="664">
        <v>30000</v>
      </c>
      <c r="J87" s="378">
        <f t="shared" si="23"/>
        <v>30000</v>
      </c>
      <c r="K87" s="280">
        <v>11220.999999999998</v>
      </c>
      <c r="L87" s="512">
        <f t="shared" si="24"/>
        <v>18779</v>
      </c>
      <c r="M87" s="150">
        <v>8000</v>
      </c>
      <c r="N87" s="380">
        <f t="shared" si="25"/>
        <v>8000</v>
      </c>
      <c r="O87" s="640">
        <f t="shared" si="26"/>
        <v>10779</v>
      </c>
      <c r="P87" s="279">
        <f t="shared" si="30"/>
        <v>10000</v>
      </c>
      <c r="Q87" s="380">
        <f t="shared" si="27"/>
        <v>8000</v>
      </c>
      <c r="R87" s="649">
        <f>P87*F87</f>
        <v>1999.9999999999995</v>
      </c>
      <c r="S87" s="650">
        <f t="shared" si="28"/>
        <v>16779</v>
      </c>
      <c r="T87" s="510">
        <f t="shared" si="29"/>
        <v>0</v>
      </c>
    </row>
    <row r="88" spans="1:20" ht="15" customHeight="1" x14ac:dyDescent="0.25">
      <c r="A88" s="75">
        <v>2828</v>
      </c>
      <c r="B88" s="303" t="s">
        <v>487</v>
      </c>
      <c r="C88" s="138">
        <v>1313</v>
      </c>
      <c r="D88" s="139">
        <v>12.053612378444104</v>
      </c>
      <c r="E88" s="140">
        <v>0.5</v>
      </c>
      <c r="F88" s="140">
        <f t="shared" si="22"/>
        <v>0.5</v>
      </c>
      <c r="G88" s="141">
        <v>0.16932907348242812</v>
      </c>
      <c r="H88" s="663">
        <v>51760</v>
      </c>
      <c r="I88" s="663">
        <f>40*C88</f>
        <v>52520</v>
      </c>
      <c r="J88" s="382">
        <f t="shared" si="23"/>
        <v>52520</v>
      </c>
      <c r="K88" s="282">
        <v>51760</v>
      </c>
      <c r="L88" s="511">
        <f t="shared" si="24"/>
        <v>760</v>
      </c>
      <c r="M88" s="155">
        <v>0</v>
      </c>
      <c r="N88" s="384">
        <f t="shared" si="25"/>
        <v>0</v>
      </c>
      <c r="O88" s="639">
        <f t="shared" si="26"/>
        <v>760</v>
      </c>
      <c r="P88" s="281">
        <f t="shared" si="30"/>
        <v>0</v>
      </c>
      <c r="Q88" s="384">
        <f t="shared" si="27"/>
        <v>0</v>
      </c>
      <c r="R88" s="647">
        <f>P88*F88</f>
        <v>0</v>
      </c>
      <c r="S88" s="648">
        <f t="shared" si="28"/>
        <v>760</v>
      </c>
      <c r="T88" s="510">
        <f t="shared" si="29"/>
        <v>0</v>
      </c>
    </row>
    <row r="89" spans="1:20" x14ac:dyDescent="0.25">
      <c r="A89" s="75">
        <v>1848</v>
      </c>
      <c r="B89" s="302" t="s">
        <v>488</v>
      </c>
      <c r="C89" s="133">
        <v>557</v>
      </c>
      <c r="D89" s="134">
        <v>4.3593615442499649</v>
      </c>
      <c r="E89" s="135">
        <v>0.85</v>
      </c>
      <c r="F89" s="135">
        <f t="shared" si="22"/>
        <v>0.15000000000000002</v>
      </c>
      <c r="G89" s="136">
        <v>0.95155038759689925</v>
      </c>
      <c r="H89" s="664">
        <v>30000</v>
      </c>
      <c r="I89" s="664">
        <v>30000</v>
      </c>
      <c r="J89" s="378">
        <f t="shared" si="23"/>
        <v>30000</v>
      </c>
      <c r="K89" s="280">
        <v>21237.100000000002</v>
      </c>
      <c r="L89" s="512">
        <f t="shared" si="24"/>
        <v>8762.8999999999978</v>
      </c>
      <c r="M89" s="150">
        <v>14450</v>
      </c>
      <c r="N89" s="380">
        <f t="shared" si="25"/>
        <v>8762.8999999999978</v>
      </c>
      <c r="O89" s="640">
        <f t="shared" si="26"/>
        <v>0</v>
      </c>
      <c r="P89" s="279">
        <f t="shared" si="30"/>
        <v>17000</v>
      </c>
      <c r="Q89" s="380">
        <f t="shared" si="27"/>
        <v>14450</v>
      </c>
      <c r="R89" s="649">
        <f>P89*F89</f>
        <v>2550.0000000000005</v>
      </c>
      <c r="S89" s="650">
        <f t="shared" si="28"/>
        <v>6212.8999999999978</v>
      </c>
      <c r="T89" s="510">
        <f t="shared" si="29"/>
        <v>0</v>
      </c>
    </row>
    <row r="90" spans="1:20" ht="15" customHeight="1" x14ac:dyDescent="0.25">
      <c r="A90" s="75">
        <v>2863</v>
      </c>
      <c r="B90" s="303" t="s">
        <v>975</v>
      </c>
      <c r="C90" s="138">
        <v>242</v>
      </c>
      <c r="D90" s="139">
        <v>3.4348164618171935</v>
      </c>
      <c r="E90" s="140">
        <v>0.8</v>
      </c>
      <c r="F90" s="140">
        <f t="shared" si="22"/>
        <v>0.19999999999999996</v>
      </c>
      <c r="G90" s="141">
        <v>0.51769911504424782</v>
      </c>
      <c r="H90" s="663">
        <v>30000</v>
      </c>
      <c r="I90" s="663">
        <v>30000</v>
      </c>
      <c r="J90" s="382">
        <f t="shared" si="23"/>
        <v>30000</v>
      </c>
      <c r="K90" s="282">
        <v>17455.999999999996</v>
      </c>
      <c r="L90" s="511">
        <f t="shared" si="24"/>
        <v>12544.000000000004</v>
      </c>
      <c r="M90" s="155">
        <v>160</v>
      </c>
      <c r="N90" s="384">
        <f t="shared" si="25"/>
        <v>160</v>
      </c>
      <c r="O90" s="639">
        <f t="shared" si="26"/>
        <v>12384.000000000004</v>
      </c>
      <c r="P90" s="281">
        <f t="shared" si="30"/>
        <v>200</v>
      </c>
      <c r="Q90" s="384">
        <f t="shared" si="27"/>
        <v>160</v>
      </c>
      <c r="R90" s="647">
        <f>P90*F90</f>
        <v>39.999999999999993</v>
      </c>
      <c r="S90" s="648">
        <f t="shared" si="28"/>
        <v>12504.000000000004</v>
      </c>
      <c r="T90" s="510">
        <f t="shared" si="29"/>
        <v>0</v>
      </c>
    </row>
    <row r="91" spans="1:20" x14ac:dyDescent="0.25">
      <c r="A91" s="75">
        <v>2884</v>
      </c>
      <c r="B91" s="302" t="s">
        <v>490</v>
      </c>
      <c r="C91" s="133">
        <v>1368</v>
      </c>
      <c r="D91" s="134">
        <v>14.266510394704618</v>
      </c>
      <c r="E91" s="135">
        <v>0.7</v>
      </c>
      <c r="F91" s="135">
        <f t="shared" si="22"/>
        <v>0.30000000000000004</v>
      </c>
      <c r="G91" s="136">
        <v>0.28194444444444444</v>
      </c>
      <c r="H91" s="664">
        <v>57400</v>
      </c>
      <c r="I91" s="664">
        <f>40*C91</f>
        <v>54720</v>
      </c>
      <c r="J91" s="378">
        <f t="shared" si="23"/>
        <v>57400</v>
      </c>
      <c r="K91" s="280">
        <v>0</v>
      </c>
      <c r="L91" s="512">
        <f t="shared" si="24"/>
        <v>57400</v>
      </c>
      <c r="M91" s="150">
        <v>154000</v>
      </c>
      <c r="N91" s="380">
        <f t="shared" si="25"/>
        <v>57400</v>
      </c>
      <c r="O91" s="640">
        <f t="shared" si="26"/>
        <v>0</v>
      </c>
      <c r="P91" s="279">
        <f t="shared" ref="P91:P92" si="36">R91/F91</f>
        <v>191333.33333333331</v>
      </c>
      <c r="Q91" s="380">
        <f t="shared" si="27"/>
        <v>133933.33333333331</v>
      </c>
      <c r="R91" s="649">
        <v>57400</v>
      </c>
      <c r="S91" s="650">
        <f t="shared" si="28"/>
        <v>0</v>
      </c>
      <c r="T91" s="510">
        <f t="shared" si="29"/>
        <v>0</v>
      </c>
    </row>
    <row r="92" spans="1:20" ht="15" customHeight="1" x14ac:dyDescent="0.25">
      <c r="A92" s="75">
        <v>2912</v>
      </c>
      <c r="B92" s="303" t="s">
        <v>493</v>
      </c>
      <c r="C92" s="138">
        <v>965</v>
      </c>
      <c r="D92" s="139">
        <v>6.6171583178496736</v>
      </c>
      <c r="E92" s="140">
        <v>0.7</v>
      </c>
      <c r="F92" s="140">
        <f t="shared" si="22"/>
        <v>0.30000000000000004</v>
      </c>
      <c r="G92" s="141">
        <v>0.34479166666666666</v>
      </c>
      <c r="H92" s="663">
        <v>38840</v>
      </c>
      <c r="I92" s="663">
        <f>40*C92</f>
        <v>38600</v>
      </c>
      <c r="J92" s="382">
        <f t="shared" si="23"/>
        <v>38840</v>
      </c>
      <c r="K92" s="282">
        <v>36200</v>
      </c>
      <c r="L92" s="511">
        <f t="shared" si="24"/>
        <v>2640</v>
      </c>
      <c r="M92" s="155">
        <v>77700</v>
      </c>
      <c r="N92" s="384">
        <f t="shared" si="25"/>
        <v>2640</v>
      </c>
      <c r="O92" s="639">
        <f t="shared" si="26"/>
        <v>0</v>
      </c>
      <c r="P92" s="281">
        <f t="shared" si="36"/>
        <v>8799.9999999999982</v>
      </c>
      <c r="Q92" s="384">
        <f t="shared" si="27"/>
        <v>6159.9999999999982</v>
      </c>
      <c r="R92" s="647">
        <v>2640</v>
      </c>
      <c r="S92" s="648">
        <f t="shared" si="28"/>
        <v>0</v>
      </c>
      <c r="T92" s="510">
        <f t="shared" si="29"/>
        <v>0</v>
      </c>
    </row>
    <row r="93" spans="1:20" x14ac:dyDescent="0.25">
      <c r="A93" s="75">
        <v>2940</v>
      </c>
      <c r="B93" s="302" t="s">
        <v>494</v>
      </c>
      <c r="C93" s="133">
        <v>222</v>
      </c>
      <c r="D93" s="134">
        <v>0.91407300636787348</v>
      </c>
      <c r="E93" s="135">
        <v>0.85</v>
      </c>
      <c r="F93" s="135">
        <f t="shared" si="22"/>
        <v>0.15000000000000002</v>
      </c>
      <c r="G93" s="136">
        <v>0.44664031620553357</v>
      </c>
      <c r="H93" s="664">
        <v>30000</v>
      </c>
      <c r="I93" s="664">
        <v>30000</v>
      </c>
      <c r="J93" s="378">
        <f t="shared" si="23"/>
        <v>30000</v>
      </c>
      <c r="K93" s="280">
        <v>4881.7999999999993</v>
      </c>
      <c r="L93" s="512">
        <f t="shared" si="24"/>
        <v>25118.2</v>
      </c>
      <c r="M93" s="150">
        <v>17850</v>
      </c>
      <c r="N93" s="380">
        <f t="shared" si="25"/>
        <v>17850</v>
      </c>
      <c r="O93" s="640">
        <f t="shared" si="26"/>
        <v>7268.2000000000007</v>
      </c>
      <c r="P93" s="279">
        <f t="shared" si="30"/>
        <v>21000</v>
      </c>
      <c r="Q93" s="380">
        <f t="shared" si="27"/>
        <v>17850</v>
      </c>
      <c r="R93" s="649">
        <f>P93*F93</f>
        <v>3150.0000000000005</v>
      </c>
      <c r="S93" s="650">
        <f t="shared" si="28"/>
        <v>21968.2</v>
      </c>
      <c r="T93" s="510">
        <f t="shared" si="29"/>
        <v>0</v>
      </c>
    </row>
    <row r="94" spans="1:20" ht="15" customHeight="1" x14ac:dyDescent="0.25">
      <c r="A94" s="75">
        <v>2961</v>
      </c>
      <c r="B94" s="303" t="s">
        <v>495</v>
      </c>
      <c r="C94" s="138">
        <v>416</v>
      </c>
      <c r="D94" s="139">
        <v>4.7889631878236303</v>
      </c>
      <c r="E94" s="140">
        <v>0.7</v>
      </c>
      <c r="F94" s="140">
        <f t="shared" si="22"/>
        <v>0.30000000000000004</v>
      </c>
      <c r="G94" s="141">
        <v>0.35459183673469385</v>
      </c>
      <c r="H94" s="663">
        <v>30000</v>
      </c>
      <c r="I94" s="663">
        <v>30000</v>
      </c>
      <c r="J94" s="382">
        <f t="shared" si="23"/>
        <v>30000</v>
      </c>
      <c r="K94" s="282">
        <v>21866.400000000001</v>
      </c>
      <c r="L94" s="511">
        <f t="shared" si="24"/>
        <v>8133.5999999999985</v>
      </c>
      <c r="M94" s="155">
        <v>44100</v>
      </c>
      <c r="N94" s="384">
        <f t="shared" si="25"/>
        <v>8133.5999999999985</v>
      </c>
      <c r="O94" s="639">
        <f t="shared" si="26"/>
        <v>0</v>
      </c>
      <c r="P94" s="281">
        <f t="shared" ref="P94" si="37">R94/F94</f>
        <v>27113.333333333328</v>
      </c>
      <c r="Q94" s="384">
        <f t="shared" si="27"/>
        <v>18979.333333333328</v>
      </c>
      <c r="R94" s="647">
        <v>8134</v>
      </c>
      <c r="S94" s="648">
        <f t="shared" si="28"/>
        <v>-0.40000000000145519</v>
      </c>
      <c r="T94" s="510">
        <f t="shared" si="29"/>
        <v>0</v>
      </c>
    </row>
    <row r="95" spans="1:20" x14ac:dyDescent="0.25">
      <c r="A95" s="75">
        <v>3087</v>
      </c>
      <c r="B95" s="302" t="s">
        <v>496</v>
      </c>
      <c r="C95" s="133">
        <v>103</v>
      </c>
      <c r="D95" s="134">
        <v>7.04509545078351</v>
      </c>
      <c r="E95" s="135">
        <v>0.7</v>
      </c>
      <c r="F95" s="135">
        <f t="shared" si="22"/>
        <v>0.30000000000000004</v>
      </c>
      <c r="G95" s="136">
        <v>0.4</v>
      </c>
      <c r="H95" s="664">
        <v>30000</v>
      </c>
      <c r="I95" s="664">
        <v>30000</v>
      </c>
      <c r="J95" s="378">
        <f t="shared" si="23"/>
        <v>30000</v>
      </c>
      <c r="K95" s="280">
        <v>1005.0000000000001</v>
      </c>
      <c r="L95" s="512">
        <f t="shared" si="24"/>
        <v>28995</v>
      </c>
      <c r="M95" s="150">
        <v>7000</v>
      </c>
      <c r="N95" s="380">
        <f t="shared" si="25"/>
        <v>7000</v>
      </c>
      <c r="O95" s="640">
        <f t="shared" si="26"/>
        <v>21995</v>
      </c>
      <c r="P95" s="279">
        <f t="shared" si="30"/>
        <v>10000</v>
      </c>
      <c r="Q95" s="380">
        <f t="shared" si="27"/>
        <v>7000</v>
      </c>
      <c r="R95" s="649">
        <f>P95*F95</f>
        <v>3000.0000000000005</v>
      </c>
      <c r="S95" s="650">
        <f t="shared" si="28"/>
        <v>25995</v>
      </c>
      <c r="T95" s="510">
        <f t="shared" si="29"/>
        <v>0</v>
      </c>
    </row>
    <row r="96" spans="1:20" ht="15" customHeight="1" x14ac:dyDescent="0.25">
      <c r="A96" s="75">
        <v>3094</v>
      </c>
      <c r="B96" s="303" t="s">
        <v>497</v>
      </c>
      <c r="C96" s="138">
        <v>88</v>
      </c>
      <c r="D96" s="139">
        <v>5.7520849428685601</v>
      </c>
      <c r="E96" s="140">
        <v>0.6</v>
      </c>
      <c r="F96" s="140">
        <f t="shared" si="22"/>
        <v>0.4</v>
      </c>
      <c r="G96" s="141">
        <v>0.21276595744680851</v>
      </c>
      <c r="H96" s="663">
        <v>30000</v>
      </c>
      <c r="I96" s="663">
        <v>30000</v>
      </c>
      <c r="J96" s="382">
        <f t="shared" si="23"/>
        <v>30000</v>
      </c>
      <c r="K96" s="282">
        <v>16238</v>
      </c>
      <c r="L96" s="511">
        <f t="shared" si="24"/>
        <v>13762</v>
      </c>
      <c r="M96" s="155">
        <v>4800</v>
      </c>
      <c r="N96" s="384">
        <f t="shared" si="25"/>
        <v>4800</v>
      </c>
      <c r="O96" s="639">
        <f t="shared" si="26"/>
        <v>8962</v>
      </c>
      <c r="P96" s="281">
        <f t="shared" si="30"/>
        <v>8000</v>
      </c>
      <c r="Q96" s="384">
        <f t="shared" si="27"/>
        <v>4800</v>
      </c>
      <c r="R96" s="647">
        <f>P96*F96</f>
        <v>3200</v>
      </c>
      <c r="S96" s="648">
        <f t="shared" si="28"/>
        <v>10562</v>
      </c>
      <c r="T96" s="510">
        <f t="shared" si="29"/>
        <v>0</v>
      </c>
    </row>
    <row r="97" spans="1:20" x14ac:dyDescent="0.25">
      <c r="A97" s="75"/>
      <c r="B97" s="302" t="s">
        <v>650</v>
      </c>
      <c r="C97" s="133">
        <v>1538</v>
      </c>
      <c r="D97" s="134">
        <v>16.02</v>
      </c>
      <c r="E97" s="135">
        <v>0.5</v>
      </c>
      <c r="F97" s="135">
        <f t="shared" si="22"/>
        <v>0.5</v>
      </c>
      <c r="G97" s="136">
        <v>0.17</v>
      </c>
      <c r="H97" s="664">
        <v>60000</v>
      </c>
      <c r="I97" s="664">
        <v>0</v>
      </c>
      <c r="J97" s="378">
        <f t="shared" si="23"/>
        <v>60000</v>
      </c>
      <c r="K97" s="280">
        <v>0</v>
      </c>
      <c r="L97" s="512">
        <f t="shared" si="24"/>
        <v>60000</v>
      </c>
      <c r="M97" s="150">
        <v>79800</v>
      </c>
      <c r="N97" s="380">
        <f t="shared" si="25"/>
        <v>60000</v>
      </c>
      <c r="O97" s="640">
        <f t="shared" si="26"/>
        <v>0</v>
      </c>
      <c r="P97" s="279">
        <f t="shared" ref="P97:P99" si="38">R97/F97</f>
        <v>120000</v>
      </c>
      <c r="Q97" s="380">
        <f t="shared" si="27"/>
        <v>60000</v>
      </c>
      <c r="R97" s="649">
        <v>60000</v>
      </c>
      <c r="S97" s="650">
        <f t="shared" si="28"/>
        <v>0</v>
      </c>
      <c r="T97" s="510">
        <f t="shared" si="29"/>
        <v>0</v>
      </c>
    </row>
    <row r="98" spans="1:20" ht="15" customHeight="1" x14ac:dyDescent="0.25">
      <c r="A98" s="75">
        <v>3171</v>
      </c>
      <c r="B98" s="303" t="s">
        <v>498</v>
      </c>
      <c r="C98" s="138">
        <v>1086</v>
      </c>
      <c r="D98" s="139">
        <v>14.670520970057536</v>
      </c>
      <c r="E98" s="140">
        <v>0.6</v>
      </c>
      <c r="F98" s="140">
        <f t="shared" si="22"/>
        <v>0.4</v>
      </c>
      <c r="G98" s="141">
        <v>0.23696682464454977</v>
      </c>
      <c r="H98" s="663">
        <v>42720</v>
      </c>
      <c r="I98" s="663">
        <f>40*C98</f>
        <v>43440</v>
      </c>
      <c r="J98" s="382">
        <f t="shared" si="23"/>
        <v>43440</v>
      </c>
      <c r="K98" s="282">
        <v>42338.2</v>
      </c>
      <c r="L98" s="511">
        <f t="shared" si="24"/>
        <v>1101.8000000000029</v>
      </c>
      <c r="M98" s="155">
        <v>5400</v>
      </c>
      <c r="N98" s="384">
        <f t="shared" si="25"/>
        <v>1101.8000000000029</v>
      </c>
      <c r="O98" s="639">
        <f t="shared" si="26"/>
        <v>0</v>
      </c>
      <c r="P98" s="281">
        <f t="shared" si="38"/>
        <v>2755</v>
      </c>
      <c r="Q98" s="384">
        <f t="shared" si="27"/>
        <v>1653</v>
      </c>
      <c r="R98" s="647">
        <v>1102</v>
      </c>
      <c r="S98" s="648">
        <f t="shared" si="28"/>
        <v>-0.19999999999708962</v>
      </c>
      <c r="T98" s="510">
        <f t="shared" si="29"/>
        <v>0</v>
      </c>
    </row>
    <row r="99" spans="1:20" x14ac:dyDescent="0.25">
      <c r="A99" s="75">
        <v>3206</v>
      </c>
      <c r="B99" s="302" t="s">
        <v>499</v>
      </c>
      <c r="C99" s="133">
        <v>552</v>
      </c>
      <c r="D99" s="134">
        <v>4.8973943798250898</v>
      </c>
      <c r="E99" s="135">
        <v>0.7</v>
      </c>
      <c r="F99" s="135">
        <f t="shared" si="22"/>
        <v>0.30000000000000004</v>
      </c>
      <c r="G99" s="136">
        <v>0.46588693957115007</v>
      </c>
      <c r="H99" s="664">
        <v>30000</v>
      </c>
      <c r="I99" s="664">
        <v>30000</v>
      </c>
      <c r="J99" s="378">
        <f t="shared" si="23"/>
        <v>30000</v>
      </c>
      <c r="K99" s="280">
        <v>29740.000000000004</v>
      </c>
      <c r="L99" s="512">
        <f t="shared" si="24"/>
        <v>259.99999999999636</v>
      </c>
      <c r="M99" s="150">
        <v>1890</v>
      </c>
      <c r="N99" s="380">
        <f t="shared" si="25"/>
        <v>259.99999999999636</v>
      </c>
      <c r="O99" s="640">
        <f t="shared" si="26"/>
        <v>0</v>
      </c>
      <c r="P99" s="279">
        <f t="shared" si="38"/>
        <v>866.66666666666652</v>
      </c>
      <c r="Q99" s="380">
        <f t="shared" si="27"/>
        <v>606.66666666666652</v>
      </c>
      <c r="R99" s="649">
        <v>260</v>
      </c>
      <c r="S99" s="650">
        <f t="shared" si="28"/>
        <v>-3.637978807091713E-12</v>
      </c>
      <c r="T99" s="510">
        <f t="shared" si="29"/>
        <v>0</v>
      </c>
    </row>
    <row r="100" spans="1:20" ht="15" customHeight="1" x14ac:dyDescent="0.25">
      <c r="A100" s="75">
        <v>3213</v>
      </c>
      <c r="B100" s="303" t="s">
        <v>500</v>
      </c>
      <c r="C100" s="138">
        <v>503</v>
      </c>
      <c r="D100" s="139">
        <v>4.5999506588990355</v>
      </c>
      <c r="E100" s="140">
        <v>0.7</v>
      </c>
      <c r="F100" s="140">
        <f t="shared" si="22"/>
        <v>0.30000000000000004</v>
      </c>
      <c r="G100" s="141">
        <v>0.38839285714285715</v>
      </c>
      <c r="H100" s="663">
        <v>30000</v>
      </c>
      <c r="I100" s="663">
        <v>30000</v>
      </c>
      <c r="J100" s="382">
        <f t="shared" si="23"/>
        <v>30000</v>
      </c>
      <c r="K100" s="282">
        <v>21316.5</v>
      </c>
      <c r="L100" s="511">
        <f t="shared" si="24"/>
        <v>8683.5</v>
      </c>
      <c r="M100" s="155">
        <v>210</v>
      </c>
      <c r="N100" s="384">
        <f t="shared" si="25"/>
        <v>210</v>
      </c>
      <c r="O100" s="639">
        <f t="shared" si="26"/>
        <v>8473.5</v>
      </c>
      <c r="P100" s="281">
        <f t="shared" si="30"/>
        <v>300</v>
      </c>
      <c r="Q100" s="384">
        <f t="shared" si="27"/>
        <v>210</v>
      </c>
      <c r="R100" s="647">
        <f>P100*F100</f>
        <v>90.000000000000014</v>
      </c>
      <c r="S100" s="648">
        <f t="shared" si="28"/>
        <v>8593.5</v>
      </c>
      <c r="T100" s="510">
        <f t="shared" si="29"/>
        <v>0</v>
      </c>
    </row>
    <row r="101" spans="1:20" x14ac:dyDescent="0.25">
      <c r="A101" s="75">
        <v>3220</v>
      </c>
      <c r="B101" s="302" t="s">
        <v>501</v>
      </c>
      <c r="C101" s="133">
        <v>1871</v>
      </c>
      <c r="D101" s="134">
        <v>10.906632186101962</v>
      </c>
      <c r="E101" s="135">
        <v>0.5</v>
      </c>
      <c r="F101" s="135">
        <f t="shared" si="22"/>
        <v>0.5</v>
      </c>
      <c r="G101" s="136">
        <v>0.14240672622175513</v>
      </c>
      <c r="H101" s="664">
        <v>60000</v>
      </c>
      <c r="I101" s="664">
        <v>60000</v>
      </c>
      <c r="J101" s="378">
        <f t="shared" si="23"/>
        <v>60000</v>
      </c>
      <c r="K101" s="280">
        <v>4699.5</v>
      </c>
      <c r="L101" s="512">
        <f t="shared" si="24"/>
        <v>55300.5</v>
      </c>
      <c r="M101" s="150">
        <v>0</v>
      </c>
      <c r="N101" s="380">
        <f t="shared" si="25"/>
        <v>0</v>
      </c>
      <c r="O101" s="640">
        <f t="shared" si="26"/>
        <v>55300.5</v>
      </c>
      <c r="P101" s="279">
        <f t="shared" si="30"/>
        <v>0</v>
      </c>
      <c r="Q101" s="380">
        <f t="shared" si="27"/>
        <v>0</v>
      </c>
      <c r="R101" s="649">
        <f>P101*F101</f>
        <v>0</v>
      </c>
      <c r="S101" s="650">
        <f t="shared" si="28"/>
        <v>55300.5</v>
      </c>
      <c r="T101" s="510">
        <f t="shared" si="29"/>
        <v>0</v>
      </c>
    </row>
    <row r="102" spans="1:20" ht="15" customHeight="1" x14ac:dyDescent="0.25">
      <c r="A102" s="75">
        <v>3297</v>
      </c>
      <c r="B102" s="303" t="s">
        <v>503</v>
      </c>
      <c r="C102" s="138">
        <v>1248</v>
      </c>
      <c r="D102" s="139">
        <v>2.7966763330377908</v>
      </c>
      <c r="E102" s="140">
        <v>0.6</v>
      </c>
      <c r="F102" s="140">
        <f t="shared" si="22"/>
        <v>0.4</v>
      </c>
      <c r="G102" s="141">
        <v>0.25909090909090909</v>
      </c>
      <c r="H102" s="663">
        <v>51120</v>
      </c>
      <c r="I102" s="663">
        <f>40*C102</f>
        <v>49920</v>
      </c>
      <c r="J102" s="382">
        <f t="shared" si="23"/>
        <v>51120</v>
      </c>
      <c r="K102" s="282">
        <v>48199.200000000004</v>
      </c>
      <c r="L102" s="511">
        <f t="shared" si="24"/>
        <v>2920.7999999999956</v>
      </c>
      <c r="M102" s="155">
        <v>85800</v>
      </c>
      <c r="N102" s="384">
        <f t="shared" si="25"/>
        <v>2920.7999999999956</v>
      </c>
      <c r="O102" s="639">
        <f t="shared" si="26"/>
        <v>0</v>
      </c>
      <c r="P102" s="281">
        <f t="shared" ref="P102:P103" si="39">R102/F102</f>
        <v>7302.5</v>
      </c>
      <c r="Q102" s="384">
        <f t="shared" si="27"/>
        <v>4381.5</v>
      </c>
      <c r="R102" s="647">
        <v>2921</v>
      </c>
      <c r="S102" s="648">
        <f t="shared" si="28"/>
        <v>-0.20000000000436557</v>
      </c>
      <c r="T102" s="510">
        <f t="shared" si="29"/>
        <v>0</v>
      </c>
    </row>
    <row r="103" spans="1:20" x14ac:dyDescent="0.25">
      <c r="A103" s="75">
        <v>3360</v>
      </c>
      <c r="B103" s="302" t="s">
        <v>507</v>
      </c>
      <c r="C103" s="133">
        <v>1440</v>
      </c>
      <c r="D103" s="134">
        <v>6.9277398048848076</v>
      </c>
      <c r="E103" s="135">
        <v>0.8</v>
      </c>
      <c r="F103" s="135">
        <f t="shared" si="22"/>
        <v>0.19999999999999996</v>
      </c>
      <c r="G103" s="136">
        <v>0.50847457627118642</v>
      </c>
      <c r="H103" s="664">
        <v>59080</v>
      </c>
      <c r="I103" s="664">
        <f>40*C103</f>
        <v>57600</v>
      </c>
      <c r="J103" s="378">
        <f t="shared" si="23"/>
        <v>59080</v>
      </c>
      <c r="K103" s="280">
        <v>49212</v>
      </c>
      <c r="L103" s="512">
        <f t="shared" si="24"/>
        <v>9868</v>
      </c>
      <c r="M103" s="150">
        <v>17600</v>
      </c>
      <c r="N103" s="380">
        <f t="shared" si="25"/>
        <v>9868</v>
      </c>
      <c r="O103" s="640">
        <f t="shared" si="26"/>
        <v>0</v>
      </c>
      <c r="P103" s="279">
        <f t="shared" si="39"/>
        <v>0</v>
      </c>
      <c r="Q103" s="380">
        <f t="shared" si="27"/>
        <v>0</v>
      </c>
      <c r="R103" s="649">
        <f>P104</f>
        <v>0</v>
      </c>
      <c r="S103" s="650">
        <f t="shared" si="28"/>
        <v>9868</v>
      </c>
      <c r="T103" s="510">
        <f t="shared" si="29"/>
        <v>0</v>
      </c>
    </row>
    <row r="104" spans="1:20" ht="15" customHeight="1" x14ac:dyDescent="0.25">
      <c r="A104" s="75">
        <v>3367</v>
      </c>
      <c r="B104" s="303" t="s">
        <v>508</v>
      </c>
      <c r="C104" s="138">
        <v>1079</v>
      </c>
      <c r="D104" s="139">
        <v>11.031806407342277</v>
      </c>
      <c r="E104" s="140">
        <v>0.6</v>
      </c>
      <c r="F104" s="140">
        <f t="shared" si="22"/>
        <v>0.4</v>
      </c>
      <c r="G104" s="141">
        <v>0.24685816876122083</v>
      </c>
      <c r="H104" s="663">
        <v>44680</v>
      </c>
      <c r="I104" s="663">
        <f>40*C104</f>
        <v>43160</v>
      </c>
      <c r="J104" s="382">
        <f t="shared" si="23"/>
        <v>44680</v>
      </c>
      <c r="K104" s="282">
        <v>41536</v>
      </c>
      <c r="L104" s="511">
        <f t="shared" si="24"/>
        <v>3144</v>
      </c>
      <c r="M104" s="155">
        <v>0</v>
      </c>
      <c r="N104" s="384">
        <f t="shared" si="25"/>
        <v>0</v>
      </c>
      <c r="O104" s="639">
        <f t="shared" si="26"/>
        <v>3144</v>
      </c>
      <c r="P104" s="281">
        <f t="shared" si="30"/>
        <v>0</v>
      </c>
      <c r="Q104" s="384">
        <f t="shared" si="27"/>
        <v>0</v>
      </c>
      <c r="R104" s="647">
        <f>P104*F104</f>
        <v>0</v>
      </c>
      <c r="S104" s="648">
        <f t="shared" si="28"/>
        <v>3144</v>
      </c>
      <c r="T104" s="510">
        <f t="shared" si="29"/>
        <v>0</v>
      </c>
    </row>
    <row r="105" spans="1:20" x14ac:dyDescent="0.25">
      <c r="A105" s="75">
        <v>3428</v>
      </c>
      <c r="B105" s="302" t="s">
        <v>511</v>
      </c>
      <c r="C105" s="133">
        <v>771</v>
      </c>
      <c r="D105" s="134">
        <v>4.053840844790904</v>
      </c>
      <c r="E105" s="135">
        <v>0.7</v>
      </c>
      <c r="F105" s="135">
        <f t="shared" si="22"/>
        <v>0.30000000000000004</v>
      </c>
      <c r="G105" s="136">
        <v>0.51968503937007871</v>
      </c>
      <c r="H105" s="664">
        <v>32000</v>
      </c>
      <c r="I105" s="664">
        <f>40*C105</f>
        <v>30840</v>
      </c>
      <c r="J105" s="378">
        <f t="shared" si="23"/>
        <v>32000</v>
      </c>
      <c r="K105" s="280">
        <v>0</v>
      </c>
      <c r="L105" s="512">
        <f t="shared" si="24"/>
        <v>32000</v>
      </c>
      <c r="M105" s="150">
        <v>16800</v>
      </c>
      <c r="N105" s="380">
        <f t="shared" si="25"/>
        <v>16800</v>
      </c>
      <c r="O105" s="640">
        <f t="shared" si="26"/>
        <v>15200</v>
      </c>
      <c r="P105" s="279">
        <f t="shared" si="30"/>
        <v>24000</v>
      </c>
      <c r="Q105" s="380">
        <f t="shared" si="27"/>
        <v>16800</v>
      </c>
      <c r="R105" s="649">
        <f>P105*F105</f>
        <v>7200.0000000000009</v>
      </c>
      <c r="S105" s="650">
        <f t="shared" si="28"/>
        <v>24800</v>
      </c>
      <c r="T105" s="510">
        <f t="shared" si="29"/>
        <v>0</v>
      </c>
    </row>
    <row r="106" spans="1:20" ht="15" customHeight="1" x14ac:dyDescent="0.25">
      <c r="A106" s="75">
        <v>3434</v>
      </c>
      <c r="B106" s="303" t="s">
        <v>512</v>
      </c>
      <c r="C106" s="138">
        <v>938</v>
      </c>
      <c r="D106" s="139">
        <v>2.553805430999625</v>
      </c>
      <c r="E106" s="140">
        <v>0.85</v>
      </c>
      <c r="F106" s="140">
        <f t="shared" si="22"/>
        <v>0.15000000000000002</v>
      </c>
      <c r="G106" s="141">
        <v>0.87936865839909806</v>
      </c>
      <c r="H106" s="663">
        <v>36600</v>
      </c>
      <c r="I106" s="663">
        <f>40*C106</f>
        <v>37520</v>
      </c>
      <c r="J106" s="382">
        <f t="shared" si="23"/>
        <v>37520</v>
      </c>
      <c r="K106" s="282">
        <v>28770.000000000004</v>
      </c>
      <c r="L106" s="511">
        <f t="shared" si="24"/>
        <v>8749.9999999999964</v>
      </c>
      <c r="M106" s="155">
        <v>3825</v>
      </c>
      <c r="N106" s="384">
        <f t="shared" si="25"/>
        <v>3825</v>
      </c>
      <c r="O106" s="639">
        <f t="shared" si="26"/>
        <v>4924.9999999999964</v>
      </c>
      <c r="P106" s="281">
        <f t="shared" si="30"/>
        <v>4500</v>
      </c>
      <c r="Q106" s="384">
        <f t="shared" si="27"/>
        <v>3825</v>
      </c>
      <c r="R106" s="647">
        <f>P106*F106</f>
        <v>675.00000000000011</v>
      </c>
      <c r="S106" s="648">
        <f t="shared" si="28"/>
        <v>8074.9999999999964</v>
      </c>
      <c r="T106" s="510">
        <f t="shared" si="29"/>
        <v>0</v>
      </c>
    </row>
    <row r="107" spans="1:20" x14ac:dyDescent="0.25">
      <c r="A107" s="75">
        <v>3444</v>
      </c>
      <c r="B107" s="302" t="s">
        <v>513</v>
      </c>
      <c r="C107" s="133">
        <v>3487</v>
      </c>
      <c r="D107" s="134">
        <v>14.105473529047039</v>
      </c>
      <c r="E107" s="135">
        <v>0.7</v>
      </c>
      <c r="F107" s="135">
        <f t="shared" si="22"/>
        <v>0.30000000000000004</v>
      </c>
      <c r="G107" s="136">
        <v>0.33283935981031415</v>
      </c>
      <c r="H107" s="664">
        <v>60000</v>
      </c>
      <c r="I107" s="664">
        <v>60000</v>
      </c>
      <c r="J107" s="378">
        <f t="shared" si="23"/>
        <v>60000</v>
      </c>
      <c r="K107" s="280">
        <v>59929.500000000007</v>
      </c>
      <c r="L107" s="512">
        <f t="shared" si="24"/>
        <v>70.499999999992724</v>
      </c>
      <c r="M107" s="150">
        <v>179200</v>
      </c>
      <c r="N107" s="380">
        <f t="shared" si="25"/>
        <v>70.499999999992724</v>
      </c>
      <c r="O107" s="640">
        <f t="shared" si="26"/>
        <v>0</v>
      </c>
      <c r="P107" s="279">
        <f t="shared" ref="P107" si="40">R107/F107</f>
        <v>233.33333333333329</v>
      </c>
      <c r="Q107" s="380">
        <f t="shared" si="27"/>
        <v>163.33333333333329</v>
      </c>
      <c r="R107" s="649">
        <v>70</v>
      </c>
      <c r="S107" s="650">
        <f t="shared" si="28"/>
        <v>0.49999999999272404</v>
      </c>
      <c r="T107" s="510">
        <f t="shared" si="29"/>
        <v>0</v>
      </c>
    </row>
    <row r="108" spans="1:20" ht="15" customHeight="1" x14ac:dyDescent="0.25">
      <c r="A108" s="75">
        <v>3484</v>
      </c>
      <c r="B108" s="303" t="s">
        <v>514</v>
      </c>
      <c r="C108" s="138">
        <v>147</v>
      </c>
      <c r="D108" s="139">
        <v>0.79595848580944661</v>
      </c>
      <c r="E108" s="140">
        <v>0.8</v>
      </c>
      <c r="F108" s="140">
        <f t="shared" si="22"/>
        <v>0.19999999999999996</v>
      </c>
      <c r="G108" s="141">
        <v>0.50331125827814571</v>
      </c>
      <c r="H108" s="663">
        <v>30000</v>
      </c>
      <c r="I108" s="663">
        <v>30000</v>
      </c>
      <c r="J108" s="382">
        <f t="shared" si="23"/>
        <v>30000</v>
      </c>
      <c r="K108" s="282">
        <v>26461</v>
      </c>
      <c r="L108" s="511">
        <f t="shared" si="24"/>
        <v>3539</v>
      </c>
      <c r="M108" s="155">
        <v>0</v>
      </c>
      <c r="N108" s="384">
        <f t="shared" si="25"/>
        <v>0</v>
      </c>
      <c r="O108" s="639">
        <f t="shared" si="26"/>
        <v>3539</v>
      </c>
      <c r="P108" s="281">
        <f t="shared" si="30"/>
        <v>0</v>
      </c>
      <c r="Q108" s="384">
        <f t="shared" si="27"/>
        <v>0</v>
      </c>
      <c r="R108" s="647">
        <f>P108*F108</f>
        <v>0</v>
      </c>
      <c r="S108" s="648">
        <f t="shared" si="28"/>
        <v>3539</v>
      </c>
      <c r="T108" s="510">
        <f t="shared" si="29"/>
        <v>0</v>
      </c>
    </row>
    <row r="109" spans="1:20" x14ac:dyDescent="0.25">
      <c r="A109" s="75">
        <v>3633</v>
      </c>
      <c r="B109" s="302" t="s">
        <v>516</v>
      </c>
      <c r="C109" s="133">
        <v>690</v>
      </c>
      <c r="D109" s="134">
        <v>5.1493305447524316</v>
      </c>
      <c r="E109" s="135">
        <v>0.6</v>
      </c>
      <c r="F109" s="135">
        <f t="shared" si="22"/>
        <v>0.4</v>
      </c>
      <c r="G109" s="136">
        <v>0.23724137931034484</v>
      </c>
      <c r="H109" s="664">
        <v>30000</v>
      </c>
      <c r="I109" s="664">
        <v>30000</v>
      </c>
      <c r="J109" s="378">
        <f t="shared" si="23"/>
        <v>30000</v>
      </c>
      <c r="K109" s="280">
        <v>28443</v>
      </c>
      <c r="L109" s="512">
        <f t="shared" si="24"/>
        <v>1557</v>
      </c>
      <c r="M109" s="150">
        <v>28800</v>
      </c>
      <c r="N109" s="380">
        <f t="shared" si="25"/>
        <v>1557</v>
      </c>
      <c r="O109" s="640">
        <f t="shared" si="26"/>
        <v>0</v>
      </c>
      <c r="P109" s="279">
        <f t="shared" ref="P109" si="41">R109/F109</f>
        <v>3892.5</v>
      </c>
      <c r="Q109" s="380">
        <f t="shared" si="27"/>
        <v>2335.5</v>
      </c>
      <c r="R109" s="649">
        <v>1557</v>
      </c>
      <c r="S109" s="650">
        <f t="shared" si="28"/>
        <v>0</v>
      </c>
      <c r="T109" s="510">
        <f t="shared" si="29"/>
        <v>0</v>
      </c>
    </row>
    <row r="110" spans="1:20" ht="15" customHeight="1" x14ac:dyDescent="0.25">
      <c r="A110" s="75">
        <v>3640</v>
      </c>
      <c r="B110" s="303" t="s">
        <v>517</v>
      </c>
      <c r="C110" s="138">
        <v>590</v>
      </c>
      <c r="D110" s="139">
        <v>2.3676997928742241</v>
      </c>
      <c r="E110" s="140">
        <v>0.7</v>
      </c>
      <c r="F110" s="140">
        <f t="shared" si="22"/>
        <v>0.30000000000000004</v>
      </c>
      <c r="G110" s="141">
        <v>0.35008375209380233</v>
      </c>
      <c r="H110" s="663">
        <v>30000</v>
      </c>
      <c r="I110" s="663">
        <v>30000</v>
      </c>
      <c r="J110" s="382">
        <f t="shared" si="23"/>
        <v>30000</v>
      </c>
      <c r="K110" s="282">
        <v>19614.900000000001</v>
      </c>
      <c r="L110" s="511">
        <f t="shared" si="24"/>
        <v>10385.099999999999</v>
      </c>
      <c r="M110" s="155">
        <v>6300</v>
      </c>
      <c r="N110" s="384">
        <f t="shared" si="25"/>
        <v>6300</v>
      </c>
      <c r="O110" s="639">
        <f t="shared" si="26"/>
        <v>4085.0999999999985</v>
      </c>
      <c r="P110" s="281">
        <f t="shared" si="30"/>
        <v>9000</v>
      </c>
      <c r="Q110" s="384">
        <f t="shared" si="27"/>
        <v>6300</v>
      </c>
      <c r="R110" s="647">
        <f>P110*F110</f>
        <v>2700.0000000000005</v>
      </c>
      <c r="S110" s="648">
        <f t="shared" si="28"/>
        <v>7685.0999999999985</v>
      </c>
      <c r="T110" s="510">
        <f t="shared" si="29"/>
        <v>0</v>
      </c>
    </row>
    <row r="111" spans="1:20" x14ac:dyDescent="0.25">
      <c r="A111" s="75">
        <v>3668</v>
      </c>
      <c r="B111" s="302" t="s">
        <v>519</v>
      </c>
      <c r="C111" s="133">
        <v>979</v>
      </c>
      <c r="D111" s="134">
        <v>5.2443807813877621</v>
      </c>
      <c r="E111" s="135">
        <v>0.7</v>
      </c>
      <c r="F111" s="135">
        <f t="shared" si="22"/>
        <v>0.30000000000000004</v>
      </c>
      <c r="G111" s="136">
        <v>0.35553278688524592</v>
      </c>
      <c r="H111" s="664">
        <v>36600</v>
      </c>
      <c r="I111" s="664">
        <f>40*C111</f>
        <v>39160</v>
      </c>
      <c r="J111" s="378">
        <f t="shared" si="23"/>
        <v>39160</v>
      </c>
      <c r="K111" s="280">
        <v>36560</v>
      </c>
      <c r="L111" s="512">
        <f t="shared" si="24"/>
        <v>2600</v>
      </c>
      <c r="M111" s="150">
        <v>140</v>
      </c>
      <c r="N111" s="380">
        <f t="shared" si="25"/>
        <v>140</v>
      </c>
      <c r="O111" s="640">
        <f t="shared" si="26"/>
        <v>2460</v>
      </c>
      <c r="P111" s="279">
        <f t="shared" si="30"/>
        <v>200</v>
      </c>
      <c r="Q111" s="380">
        <f t="shared" si="27"/>
        <v>140</v>
      </c>
      <c r="R111" s="649">
        <f>P111*F111</f>
        <v>60.000000000000007</v>
      </c>
      <c r="S111" s="650">
        <f t="shared" si="28"/>
        <v>2540</v>
      </c>
      <c r="T111" s="510">
        <f t="shared" si="29"/>
        <v>0</v>
      </c>
    </row>
    <row r="112" spans="1:20" ht="15" customHeight="1" x14ac:dyDescent="0.25">
      <c r="A112" s="75">
        <v>3689</v>
      </c>
      <c r="B112" s="303" t="s">
        <v>521</v>
      </c>
      <c r="C112" s="138">
        <v>740</v>
      </c>
      <c r="D112" s="139">
        <v>4.1564161767483938</v>
      </c>
      <c r="E112" s="140">
        <v>0</v>
      </c>
      <c r="F112" s="140">
        <f t="shared" si="22"/>
        <v>1</v>
      </c>
      <c r="G112" s="141">
        <v>0.40869565217391307</v>
      </c>
      <c r="H112" s="663">
        <v>30000</v>
      </c>
      <c r="I112" s="663">
        <v>30000</v>
      </c>
      <c r="J112" s="382">
        <f t="shared" si="23"/>
        <v>30000</v>
      </c>
      <c r="K112" s="282">
        <v>3336</v>
      </c>
      <c r="L112" s="511">
        <f t="shared" si="24"/>
        <v>26664</v>
      </c>
      <c r="M112" s="155">
        <v>0</v>
      </c>
      <c r="N112" s="384">
        <f t="shared" si="25"/>
        <v>0</v>
      </c>
      <c r="O112" s="639">
        <f t="shared" si="26"/>
        <v>26664</v>
      </c>
      <c r="P112" s="281">
        <v>0</v>
      </c>
      <c r="Q112" s="384">
        <f t="shared" si="27"/>
        <v>0</v>
      </c>
      <c r="R112" s="647">
        <f>P112*F112</f>
        <v>0</v>
      </c>
      <c r="S112" s="648">
        <f t="shared" si="28"/>
        <v>26664</v>
      </c>
      <c r="T112" s="510">
        <f t="shared" si="29"/>
        <v>0</v>
      </c>
    </row>
    <row r="113" spans="1:20" x14ac:dyDescent="0.25">
      <c r="A113" s="75">
        <v>3696</v>
      </c>
      <c r="B113" s="302" t="s">
        <v>522</v>
      </c>
      <c r="C113" s="133">
        <v>363</v>
      </c>
      <c r="D113" s="134">
        <v>5.6081871127289951</v>
      </c>
      <c r="E113" s="135">
        <v>0.6</v>
      </c>
      <c r="F113" s="135">
        <f t="shared" si="22"/>
        <v>0.4</v>
      </c>
      <c r="G113" s="136">
        <v>0.32047477744807124</v>
      </c>
      <c r="H113" s="664">
        <v>30000</v>
      </c>
      <c r="I113" s="664">
        <v>30000</v>
      </c>
      <c r="J113" s="378">
        <f t="shared" si="23"/>
        <v>30000</v>
      </c>
      <c r="K113" s="280">
        <v>0</v>
      </c>
      <c r="L113" s="512">
        <f t="shared" si="24"/>
        <v>30000</v>
      </c>
      <c r="M113" s="150">
        <v>300</v>
      </c>
      <c r="N113" s="380">
        <f t="shared" si="25"/>
        <v>300</v>
      </c>
      <c r="O113" s="640">
        <f t="shared" si="26"/>
        <v>29700</v>
      </c>
      <c r="P113" s="279">
        <f t="shared" si="30"/>
        <v>500</v>
      </c>
      <c r="Q113" s="380">
        <f t="shared" si="27"/>
        <v>300</v>
      </c>
      <c r="R113" s="649">
        <f>P113*F113</f>
        <v>200</v>
      </c>
      <c r="S113" s="650">
        <f t="shared" si="28"/>
        <v>29800</v>
      </c>
      <c r="T113" s="510">
        <f t="shared" si="29"/>
        <v>0</v>
      </c>
    </row>
    <row r="114" spans="1:20" ht="15" customHeight="1" x14ac:dyDescent="0.25">
      <c r="A114" s="75">
        <v>3787</v>
      </c>
      <c r="B114" s="303" t="s">
        <v>523</v>
      </c>
      <c r="C114" s="138">
        <v>2013</v>
      </c>
      <c r="D114" s="139">
        <v>8.5927596059525726</v>
      </c>
      <c r="E114" s="140">
        <v>0.5</v>
      </c>
      <c r="F114" s="140">
        <f t="shared" si="22"/>
        <v>0.5</v>
      </c>
      <c r="G114" s="141">
        <v>0.22844175491679275</v>
      </c>
      <c r="H114" s="663">
        <v>60000</v>
      </c>
      <c r="I114" s="663">
        <v>60000</v>
      </c>
      <c r="J114" s="382">
        <f t="shared" si="23"/>
        <v>60000</v>
      </c>
      <c r="K114" s="282">
        <v>59832</v>
      </c>
      <c r="L114" s="511">
        <f t="shared" si="24"/>
        <v>168</v>
      </c>
      <c r="M114" s="155">
        <v>50500</v>
      </c>
      <c r="N114" s="384">
        <f t="shared" si="25"/>
        <v>168</v>
      </c>
      <c r="O114" s="639">
        <f t="shared" si="26"/>
        <v>0</v>
      </c>
      <c r="P114" s="281">
        <f t="shared" ref="P114" si="42">R114/F114</f>
        <v>336</v>
      </c>
      <c r="Q114" s="384">
        <f t="shared" si="27"/>
        <v>168</v>
      </c>
      <c r="R114" s="647">
        <v>168</v>
      </c>
      <c r="S114" s="648">
        <f t="shared" si="28"/>
        <v>0</v>
      </c>
      <c r="T114" s="510">
        <f t="shared" si="29"/>
        <v>0</v>
      </c>
    </row>
    <row r="115" spans="1:20" x14ac:dyDescent="0.25">
      <c r="A115" s="75">
        <v>3899</v>
      </c>
      <c r="B115" s="302" t="s">
        <v>525</v>
      </c>
      <c r="C115" s="133">
        <v>954</v>
      </c>
      <c r="D115" s="134">
        <v>3.4945566686397429</v>
      </c>
      <c r="E115" s="135">
        <v>0.7</v>
      </c>
      <c r="F115" s="135">
        <f t="shared" si="22"/>
        <v>0.30000000000000004</v>
      </c>
      <c r="G115" s="136">
        <v>0.39702760084925692</v>
      </c>
      <c r="H115" s="664">
        <v>37800</v>
      </c>
      <c r="I115" s="664">
        <f>40*C115</f>
        <v>38160</v>
      </c>
      <c r="J115" s="378">
        <f t="shared" si="23"/>
        <v>38160</v>
      </c>
      <c r="K115" s="280">
        <v>37700</v>
      </c>
      <c r="L115" s="512">
        <f t="shared" si="24"/>
        <v>460</v>
      </c>
      <c r="M115" s="150">
        <v>0</v>
      </c>
      <c r="N115" s="380">
        <f t="shared" si="25"/>
        <v>0</v>
      </c>
      <c r="O115" s="640">
        <f t="shared" si="26"/>
        <v>460</v>
      </c>
      <c r="P115" s="279">
        <f t="shared" si="30"/>
        <v>0</v>
      </c>
      <c r="Q115" s="380">
        <f t="shared" si="27"/>
        <v>0</v>
      </c>
      <c r="R115" s="649">
        <f>P115*F115</f>
        <v>0</v>
      </c>
      <c r="S115" s="650">
        <f t="shared" si="28"/>
        <v>460</v>
      </c>
      <c r="T115" s="510">
        <f t="shared" si="29"/>
        <v>0</v>
      </c>
    </row>
    <row r="116" spans="1:20" ht="15" customHeight="1" x14ac:dyDescent="0.25">
      <c r="A116" s="75">
        <v>3906</v>
      </c>
      <c r="B116" s="303" t="s">
        <v>526</v>
      </c>
      <c r="C116" s="138">
        <v>1137</v>
      </c>
      <c r="D116" s="139">
        <v>6.9901263168574168</v>
      </c>
      <c r="E116" s="140">
        <v>0.7</v>
      </c>
      <c r="F116" s="140">
        <f t="shared" si="22"/>
        <v>0.30000000000000004</v>
      </c>
      <c r="G116" s="141">
        <v>0.41216795201371037</v>
      </c>
      <c r="H116" s="663">
        <v>47120</v>
      </c>
      <c r="I116" s="663">
        <f>40*C116</f>
        <v>45480</v>
      </c>
      <c r="J116" s="382">
        <f t="shared" si="23"/>
        <v>47120</v>
      </c>
      <c r="K116" s="282">
        <v>47100.000000000007</v>
      </c>
      <c r="L116" s="511">
        <f t="shared" si="24"/>
        <v>19.999999999992724</v>
      </c>
      <c r="M116" s="155">
        <v>7000</v>
      </c>
      <c r="N116" s="384">
        <f t="shared" si="25"/>
        <v>19.999999999992724</v>
      </c>
      <c r="O116" s="639">
        <f t="shared" si="26"/>
        <v>0</v>
      </c>
      <c r="P116" s="281">
        <f t="shared" ref="P116" si="43">R116/F116</f>
        <v>66.666666666666657</v>
      </c>
      <c r="Q116" s="384">
        <f t="shared" si="27"/>
        <v>46.666666666666657</v>
      </c>
      <c r="R116" s="647">
        <v>20</v>
      </c>
      <c r="S116" s="648">
        <f t="shared" si="28"/>
        <v>-7.2759576141834259E-12</v>
      </c>
      <c r="T116" s="510">
        <f t="shared" si="29"/>
        <v>0</v>
      </c>
    </row>
    <row r="117" spans="1:20" x14ac:dyDescent="0.25">
      <c r="A117" s="75">
        <v>3920</v>
      </c>
      <c r="B117" s="302" t="s">
        <v>527</v>
      </c>
      <c r="C117" s="133">
        <v>305</v>
      </c>
      <c r="D117" s="134">
        <v>3.4883455706916826</v>
      </c>
      <c r="E117" s="135">
        <v>0.7</v>
      </c>
      <c r="F117" s="135">
        <f t="shared" si="22"/>
        <v>0.30000000000000004</v>
      </c>
      <c r="G117" s="136">
        <v>0.40853658536585363</v>
      </c>
      <c r="H117" s="664">
        <v>30000</v>
      </c>
      <c r="I117" s="664">
        <v>30000</v>
      </c>
      <c r="J117" s="378">
        <f t="shared" si="23"/>
        <v>30000</v>
      </c>
      <c r="K117" s="280">
        <v>1911.0000000000002</v>
      </c>
      <c r="L117" s="512">
        <f t="shared" si="24"/>
        <v>28089</v>
      </c>
      <c r="M117" s="150">
        <v>45500</v>
      </c>
      <c r="N117" s="380">
        <f t="shared" si="25"/>
        <v>28089</v>
      </c>
      <c r="O117" s="640">
        <f t="shared" si="26"/>
        <v>0</v>
      </c>
      <c r="P117" s="279">
        <f t="shared" si="30"/>
        <v>65000.000000000007</v>
      </c>
      <c r="Q117" s="380">
        <f t="shared" si="27"/>
        <v>45500</v>
      </c>
      <c r="R117" s="649">
        <f>P117*F117</f>
        <v>19500.000000000004</v>
      </c>
      <c r="S117" s="650">
        <f t="shared" si="28"/>
        <v>8588.9999999999964</v>
      </c>
      <c r="T117" s="510">
        <f t="shared" si="29"/>
        <v>0</v>
      </c>
    </row>
    <row r="118" spans="1:20" ht="15" customHeight="1" x14ac:dyDescent="0.25">
      <c r="A118" s="75">
        <v>3934</v>
      </c>
      <c r="B118" s="303" t="s">
        <v>528</v>
      </c>
      <c r="C118" s="138">
        <v>922</v>
      </c>
      <c r="D118" s="139">
        <v>11.970683572616393</v>
      </c>
      <c r="E118" s="140">
        <v>0.6</v>
      </c>
      <c r="F118" s="140">
        <f t="shared" si="22"/>
        <v>0.4</v>
      </c>
      <c r="G118" s="141">
        <v>0.15837563451776648</v>
      </c>
      <c r="H118" s="663">
        <v>35760</v>
      </c>
      <c r="I118" s="663">
        <f>40*C118</f>
        <v>36880</v>
      </c>
      <c r="J118" s="382">
        <f t="shared" si="23"/>
        <v>36880</v>
      </c>
      <c r="K118" s="282">
        <v>33800</v>
      </c>
      <c r="L118" s="511">
        <f t="shared" si="24"/>
        <v>3080</v>
      </c>
      <c r="M118" s="155">
        <v>1920</v>
      </c>
      <c r="N118" s="384">
        <f t="shared" si="25"/>
        <v>1920</v>
      </c>
      <c r="O118" s="639">
        <f t="shared" si="26"/>
        <v>1160</v>
      </c>
      <c r="P118" s="281">
        <f t="shared" si="30"/>
        <v>3200</v>
      </c>
      <c r="Q118" s="384">
        <f t="shared" si="27"/>
        <v>1920</v>
      </c>
      <c r="R118" s="647">
        <f>P118*F118</f>
        <v>1280</v>
      </c>
      <c r="S118" s="648">
        <f t="shared" si="28"/>
        <v>1800</v>
      </c>
      <c r="T118" s="510">
        <f t="shared" si="29"/>
        <v>0</v>
      </c>
    </row>
    <row r="119" spans="1:20" x14ac:dyDescent="0.25">
      <c r="A119" s="75">
        <v>3941</v>
      </c>
      <c r="B119" s="302" t="s">
        <v>529</v>
      </c>
      <c r="C119" s="133">
        <v>1182</v>
      </c>
      <c r="D119" s="134">
        <v>9.0966458477253731</v>
      </c>
      <c r="E119" s="135">
        <v>0.6</v>
      </c>
      <c r="F119" s="135">
        <f t="shared" si="22"/>
        <v>0.4</v>
      </c>
      <c r="G119" s="136">
        <v>0.17592592592592593</v>
      </c>
      <c r="H119" s="664">
        <v>46760</v>
      </c>
      <c r="I119" s="664">
        <f>40*C119</f>
        <v>47280</v>
      </c>
      <c r="J119" s="378">
        <f t="shared" si="23"/>
        <v>47280</v>
      </c>
      <c r="K119" s="280">
        <v>22418</v>
      </c>
      <c r="L119" s="512">
        <f t="shared" si="24"/>
        <v>24862</v>
      </c>
      <c r="M119" s="150">
        <v>78600</v>
      </c>
      <c r="N119" s="380">
        <f t="shared" si="25"/>
        <v>24862</v>
      </c>
      <c r="O119" s="640">
        <f t="shared" si="26"/>
        <v>0</v>
      </c>
      <c r="P119" s="279">
        <f t="shared" ref="P119" si="44">R119/F119</f>
        <v>62155</v>
      </c>
      <c r="Q119" s="380">
        <f t="shared" si="27"/>
        <v>37293</v>
      </c>
      <c r="R119" s="649">
        <v>24862</v>
      </c>
      <c r="S119" s="650">
        <f t="shared" si="28"/>
        <v>0</v>
      </c>
      <c r="T119" s="510">
        <f t="shared" si="29"/>
        <v>0</v>
      </c>
    </row>
    <row r="120" spans="1:20" ht="15" customHeight="1" x14ac:dyDescent="0.25">
      <c r="A120" s="75">
        <v>3948</v>
      </c>
      <c r="B120" s="303" t="s">
        <v>530</v>
      </c>
      <c r="C120" s="138">
        <v>633</v>
      </c>
      <c r="D120" s="139">
        <v>5.2768908551078839</v>
      </c>
      <c r="E120" s="140">
        <v>0.8</v>
      </c>
      <c r="F120" s="140">
        <f t="shared" si="22"/>
        <v>0.19999999999999996</v>
      </c>
      <c r="G120" s="141">
        <v>0.4419642857142857</v>
      </c>
      <c r="H120" s="663">
        <v>30000</v>
      </c>
      <c r="I120" s="663">
        <v>30000</v>
      </c>
      <c r="J120" s="382">
        <f t="shared" si="23"/>
        <v>30000</v>
      </c>
      <c r="K120" s="282">
        <v>27231.4</v>
      </c>
      <c r="L120" s="511">
        <f t="shared" si="24"/>
        <v>2768.5999999999985</v>
      </c>
      <c r="M120" s="155">
        <v>9600</v>
      </c>
      <c r="N120" s="384">
        <f t="shared" si="25"/>
        <v>2768.5999999999985</v>
      </c>
      <c r="O120" s="639">
        <f t="shared" si="26"/>
        <v>0</v>
      </c>
      <c r="P120" s="281">
        <f t="shared" si="30"/>
        <v>12000</v>
      </c>
      <c r="Q120" s="384">
        <f t="shared" si="27"/>
        <v>9600</v>
      </c>
      <c r="R120" s="647">
        <f>P120*F120</f>
        <v>2399.9999999999995</v>
      </c>
      <c r="S120" s="648">
        <f t="shared" si="28"/>
        <v>368.599999999999</v>
      </c>
      <c r="T120" s="510">
        <f t="shared" si="29"/>
        <v>0</v>
      </c>
    </row>
    <row r="121" spans="1:20" x14ac:dyDescent="0.25">
      <c r="A121" s="75">
        <v>3955</v>
      </c>
      <c r="B121" s="302" t="s">
        <v>531</v>
      </c>
      <c r="C121" s="133">
        <v>2406</v>
      </c>
      <c r="D121" s="134">
        <v>15.782844827237746</v>
      </c>
      <c r="E121" s="135">
        <v>0.7</v>
      </c>
      <c r="F121" s="135">
        <f t="shared" si="22"/>
        <v>0.30000000000000004</v>
      </c>
      <c r="G121" s="136">
        <v>0.33721431651573952</v>
      </c>
      <c r="H121" s="664">
        <v>60000</v>
      </c>
      <c r="I121" s="664">
        <v>60000</v>
      </c>
      <c r="J121" s="378">
        <f t="shared" si="23"/>
        <v>60000</v>
      </c>
      <c r="K121" s="280">
        <v>0</v>
      </c>
      <c r="L121" s="512">
        <f t="shared" si="24"/>
        <v>60000</v>
      </c>
      <c r="M121" s="150">
        <v>42700</v>
      </c>
      <c r="N121" s="380">
        <f t="shared" si="25"/>
        <v>42700</v>
      </c>
      <c r="O121" s="640">
        <f t="shared" si="26"/>
        <v>17300</v>
      </c>
      <c r="P121" s="279">
        <f t="shared" si="30"/>
        <v>61000.000000000007</v>
      </c>
      <c r="Q121" s="380">
        <f t="shared" si="27"/>
        <v>42700</v>
      </c>
      <c r="R121" s="649">
        <f>P121*F121</f>
        <v>18300.000000000004</v>
      </c>
      <c r="S121" s="650">
        <f t="shared" si="28"/>
        <v>41700</v>
      </c>
      <c r="T121" s="510">
        <f t="shared" si="29"/>
        <v>0</v>
      </c>
    </row>
    <row r="122" spans="1:20" ht="15" customHeight="1" x14ac:dyDescent="0.25">
      <c r="A122" s="75">
        <v>3969</v>
      </c>
      <c r="B122" s="303" t="s">
        <v>532</v>
      </c>
      <c r="C122" s="138">
        <v>336</v>
      </c>
      <c r="D122" s="139">
        <v>4.7092658021253548</v>
      </c>
      <c r="E122" s="140">
        <v>0.8</v>
      </c>
      <c r="F122" s="140">
        <f t="shared" si="22"/>
        <v>0.19999999999999996</v>
      </c>
      <c r="G122" s="141">
        <v>0.41723356009070295</v>
      </c>
      <c r="H122" s="663">
        <v>30000</v>
      </c>
      <c r="I122" s="663">
        <v>30000</v>
      </c>
      <c r="J122" s="382">
        <f t="shared" si="23"/>
        <v>30000</v>
      </c>
      <c r="K122" s="282">
        <v>20689.999999999996</v>
      </c>
      <c r="L122" s="511">
        <f t="shared" si="24"/>
        <v>9310.0000000000036</v>
      </c>
      <c r="M122" s="155">
        <v>49600</v>
      </c>
      <c r="N122" s="384">
        <f t="shared" si="25"/>
        <v>9310.0000000000036</v>
      </c>
      <c r="O122" s="639">
        <f t="shared" si="26"/>
        <v>0</v>
      </c>
      <c r="P122" s="281">
        <f t="shared" ref="P122" si="45">R122/F122</f>
        <v>46550.000000000007</v>
      </c>
      <c r="Q122" s="384">
        <f t="shared" si="27"/>
        <v>37240.000000000007</v>
      </c>
      <c r="R122" s="647">
        <v>9310</v>
      </c>
      <c r="S122" s="648">
        <f t="shared" si="28"/>
        <v>0</v>
      </c>
      <c r="T122" s="510">
        <f t="shared" si="29"/>
        <v>0</v>
      </c>
    </row>
    <row r="123" spans="1:20" x14ac:dyDescent="0.25">
      <c r="A123" s="75">
        <v>616</v>
      </c>
      <c r="B123" s="302" t="s">
        <v>535</v>
      </c>
      <c r="C123" s="133">
        <v>134</v>
      </c>
      <c r="D123" s="134">
        <v>0.50155518357370188</v>
      </c>
      <c r="E123" s="135">
        <v>0.7</v>
      </c>
      <c r="F123" s="135">
        <f t="shared" si="22"/>
        <v>0.30000000000000004</v>
      </c>
      <c r="G123" s="136">
        <v>0.40397350993377484</v>
      </c>
      <c r="H123" s="664">
        <v>30000</v>
      </c>
      <c r="I123" s="664">
        <v>30000</v>
      </c>
      <c r="J123" s="378">
        <f t="shared" si="23"/>
        <v>30000</v>
      </c>
      <c r="K123" s="280">
        <v>12638</v>
      </c>
      <c r="L123" s="512">
        <f t="shared" si="24"/>
        <v>17362</v>
      </c>
      <c r="M123" s="150">
        <v>350</v>
      </c>
      <c r="N123" s="380">
        <f t="shared" si="25"/>
        <v>350</v>
      </c>
      <c r="O123" s="640">
        <f t="shared" si="26"/>
        <v>17012</v>
      </c>
      <c r="P123" s="279">
        <f t="shared" si="30"/>
        <v>500.00000000000006</v>
      </c>
      <c r="Q123" s="380">
        <f t="shared" si="27"/>
        <v>350</v>
      </c>
      <c r="R123" s="649">
        <f t="shared" ref="R123:R129" si="46">P123*F123</f>
        <v>150.00000000000003</v>
      </c>
      <c r="S123" s="650">
        <f t="shared" si="28"/>
        <v>17212</v>
      </c>
      <c r="T123" s="510">
        <f t="shared" si="29"/>
        <v>0</v>
      </c>
    </row>
    <row r="124" spans="1:20" ht="15" customHeight="1" x14ac:dyDescent="0.25">
      <c r="A124" s="75">
        <v>1945</v>
      </c>
      <c r="B124" s="303" t="s">
        <v>536</v>
      </c>
      <c r="C124" s="138">
        <v>838</v>
      </c>
      <c r="D124" s="139">
        <v>13.406176952983342</v>
      </c>
      <c r="E124" s="140">
        <v>0.6</v>
      </c>
      <c r="F124" s="140">
        <f t="shared" si="22"/>
        <v>0.4</v>
      </c>
      <c r="G124" s="141">
        <v>0.17061611374407584</v>
      </c>
      <c r="H124" s="663">
        <v>32920</v>
      </c>
      <c r="I124" s="663">
        <f>40*C124</f>
        <v>33520</v>
      </c>
      <c r="J124" s="382">
        <f t="shared" si="23"/>
        <v>33520</v>
      </c>
      <c r="K124" s="282">
        <v>0</v>
      </c>
      <c r="L124" s="511">
        <f t="shared" si="24"/>
        <v>33520</v>
      </c>
      <c r="M124" s="155">
        <v>18000</v>
      </c>
      <c r="N124" s="384">
        <f t="shared" si="25"/>
        <v>18000</v>
      </c>
      <c r="O124" s="639">
        <f t="shared" si="26"/>
        <v>15520</v>
      </c>
      <c r="P124" s="281">
        <f t="shared" si="30"/>
        <v>30000</v>
      </c>
      <c r="Q124" s="384">
        <f t="shared" si="27"/>
        <v>18000</v>
      </c>
      <c r="R124" s="647">
        <f t="shared" si="46"/>
        <v>12000</v>
      </c>
      <c r="S124" s="648">
        <f t="shared" si="28"/>
        <v>21520</v>
      </c>
      <c r="T124" s="510">
        <f t="shared" si="29"/>
        <v>0</v>
      </c>
    </row>
    <row r="125" spans="1:20" x14ac:dyDescent="0.25">
      <c r="A125" s="75">
        <v>1526</v>
      </c>
      <c r="B125" s="302" t="s">
        <v>537</v>
      </c>
      <c r="C125" s="133">
        <v>1278</v>
      </c>
      <c r="D125" s="134">
        <v>2.6845130325938529</v>
      </c>
      <c r="E125" s="135">
        <v>0.7</v>
      </c>
      <c r="F125" s="135">
        <f t="shared" si="22"/>
        <v>0.30000000000000004</v>
      </c>
      <c r="G125" s="136">
        <v>0.36419753086419754</v>
      </c>
      <c r="H125" s="664">
        <v>52640</v>
      </c>
      <c r="I125" s="664">
        <f>40*C125</f>
        <v>51120</v>
      </c>
      <c r="J125" s="378">
        <f t="shared" si="23"/>
        <v>52640</v>
      </c>
      <c r="K125" s="280">
        <v>45566.400000000009</v>
      </c>
      <c r="L125" s="512">
        <f t="shared" si="24"/>
        <v>7073.5999999999913</v>
      </c>
      <c r="M125" s="150">
        <v>7700</v>
      </c>
      <c r="N125" s="380">
        <f t="shared" si="25"/>
        <v>7073.5999999999913</v>
      </c>
      <c r="O125" s="640">
        <f t="shared" si="26"/>
        <v>0</v>
      </c>
      <c r="P125" s="279">
        <f t="shared" si="30"/>
        <v>11000</v>
      </c>
      <c r="Q125" s="380">
        <f t="shared" si="27"/>
        <v>7699.9999999999991</v>
      </c>
      <c r="R125" s="649">
        <f t="shared" si="46"/>
        <v>3300.0000000000005</v>
      </c>
      <c r="S125" s="650">
        <f t="shared" si="28"/>
        <v>3773.5999999999908</v>
      </c>
      <c r="T125" s="510">
        <f t="shared" si="29"/>
        <v>0</v>
      </c>
    </row>
    <row r="126" spans="1:20" ht="15" customHeight="1" x14ac:dyDescent="0.25">
      <c r="A126" s="75">
        <v>3654</v>
      </c>
      <c r="B126" s="303" t="s">
        <v>538</v>
      </c>
      <c r="C126" s="138">
        <v>341</v>
      </c>
      <c r="D126" s="139">
        <v>0.81508751290820747</v>
      </c>
      <c r="E126" s="140">
        <v>0.8</v>
      </c>
      <c r="F126" s="140">
        <f t="shared" si="22"/>
        <v>0.19999999999999996</v>
      </c>
      <c r="G126" s="141">
        <v>0.46470588235294119</v>
      </c>
      <c r="H126" s="663">
        <v>30000</v>
      </c>
      <c r="I126" s="663">
        <v>30000</v>
      </c>
      <c r="J126" s="382">
        <f t="shared" si="23"/>
        <v>30000</v>
      </c>
      <c r="K126" s="282">
        <v>13762.599999999997</v>
      </c>
      <c r="L126" s="511">
        <f t="shared" si="24"/>
        <v>16237.400000000003</v>
      </c>
      <c r="M126" s="155">
        <v>0</v>
      </c>
      <c r="N126" s="384">
        <f t="shared" si="25"/>
        <v>0</v>
      </c>
      <c r="O126" s="639">
        <f t="shared" si="26"/>
        <v>16237.400000000003</v>
      </c>
      <c r="P126" s="281">
        <f t="shared" si="30"/>
        <v>0</v>
      </c>
      <c r="Q126" s="384">
        <f t="shared" si="27"/>
        <v>0</v>
      </c>
      <c r="R126" s="647">
        <f t="shared" si="46"/>
        <v>0</v>
      </c>
      <c r="S126" s="648">
        <f t="shared" si="28"/>
        <v>16237.400000000003</v>
      </c>
      <c r="T126" s="510">
        <f t="shared" si="29"/>
        <v>0</v>
      </c>
    </row>
    <row r="127" spans="1:20" x14ac:dyDescent="0.25">
      <c r="A127" s="75">
        <v>3990</v>
      </c>
      <c r="B127" s="302" t="s">
        <v>539</v>
      </c>
      <c r="C127" s="133">
        <v>669</v>
      </c>
      <c r="D127" s="134">
        <v>4.5301569705484681</v>
      </c>
      <c r="E127" s="135">
        <v>0.8</v>
      </c>
      <c r="F127" s="135">
        <f t="shared" si="22"/>
        <v>0.19999999999999996</v>
      </c>
      <c r="G127" s="136">
        <v>0.56156156156156156</v>
      </c>
      <c r="H127" s="664">
        <v>30000</v>
      </c>
      <c r="I127" s="664">
        <v>30000</v>
      </c>
      <c r="J127" s="378">
        <f t="shared" si="23"/>
        <v>30000</v>
      </c>
      <c r="K127" s="280">
        <v>21292</v>
      </c>
      <c r="L127" s="512">
        <f t="shared" si="24"/>
        <v>8708</v>
      </c>
      <c r="M127" s="150">
        <v>9600</v>
      </c>
      <c r="N127" s="380">
        <f t="shared" si="25"/>
        <v>8708</v>
      </c>
      <c r="O127" s="640">
        <f t="shared" si="26"/>
        <v>0</v>
      </c>
      <c r="P127" s="279">
        <f t="shared" si="30"/>
        <v>12000</v>
      </c>
      <c r="Q127" s="380">
        <f t="shared" si="27"/>
        <v>9600</v>
      </c>
      <c r="R127" s="649">
        <f t="shared" si="46"/>
        <v>2399.9999999999995</v>
      </c>
      <c r="S127" s="650">
        <f t="shared" si="28"/>
        <v>6308</v>
      </c>
      <c r="T127" s="510">
        <f t="shared" si="29"/>
        <v>0</v>
      </c>
    </row>
    <row r="128" spans="1:20" ht="15" customHeight="1" x14ac:dyDescent="0.25">
      <c r="A128" s="75">
        <v>4011</v>
      </c>
      <c r="B128" s="303" t="s">
        <v>540</v>
      </c>
      <c r="C128" s="138">
        <v>91</v>
      </c>
      <c r="D128" s="139">
        <v>10.477376925361929</v>
      </c>
      <c r="E128" s="140">
        <v>0.5</v>
      </c>
      <c r="F128" s="140">
        <f t="shared" si="22"/>
        <v>0.5</v>
      </c>
      <c r="G128" s="141">
        <v>0.14606741573033707</v>
      </c>
      <c r="H128" s="663">
        <v>30000</v>
      </c>
      <c r="I128" s="663">
        <v>30000</v>
      </c>
      <c r="J128" s="382">
        <f t="shared" si="23"/>
        <v>30000</v>
      </c>
      <c r="K128" s="282">
        <v>4990</v>
      </c>
      <c r="L128" s="511">
        <f t="shared" si="24"/>
        <v>25010</v>
      </c>
      <c r="M128" s="155">
        <v>7000</v>
      </c>
      <c r="N128" s="384">
        <f t="shared" si="25"/>
        <v>7000</v>
      </c>
      <c r="O128" s="639">
        <f t="shared" si="26"/>
        <v>18010</v>
      </c>
      <c r="P128" s="281">
        <f t="shared" si="30"/>
        <v>14000</v>
      </c>
      <c r="Q128" s="384">
        <f t="shared" si="27"/>
        <v>7000</v>
      </c>
      <c r="R128" s="647">
        <f t="shared" si="46"/>
        <v>7000</v>
      </c>
      <c r="S128" s="648">
        <f t="shared" si="28"/>
        <v>18010</v>
      </c>
      <c r="T128" s="510">
        <f t="shared" si="29"/>
        <v>0</v>
      </c>
    </row>
    <row r="129" spans="1:20" x14ac:dyDescent="0.25">
      <c r="A129" s="75">
        <v>4067</v>
      </c>
      <c r="B129" s="302" t="s">
        <v>542</v>
      </c>
      <c r="C129" s="133">
        <v>1105</v>
      </c>
      <c r="D129" s="134">
        <v>11.161999807441866</v>
      </c>
      <c r="E129" s="135">
        <v>0.7</v>
      </c>
      <c r="F129" s="135">
        <f t="shared" si="22"/>
        <v>0.30000000000000004</v>
      </c>
      <c r="G129" s="136">
        <v>0.40603700097370982</v>
      </c>
      <c r="H129" s="664">
        <v>44840</v>
      </c>
      <c r="I129" s="664">
        <f>40*C129</f>
        <v>44200</v>
      </c>
      <c r="J129" s="378">
        <f t="shared" si="23"/>
        <v>44840</v>
      </c>
      <c r="K129" s="280">
        <v>6607.5000000000009</v>
      </c>
      <c r="L129" s="512">
        <f t="shared" si="24"/>
        <v>38232.5</v>
      </c>
      <c r="M129" s="150">
        <v>86100</v>
      </c>
      <c r="N129" s="380">
        <f t="shared" si="25"/>
        <v>38232.5</v>
      </c>
      <c r="O129" s="640">
        <f t="shared" si="26"/>
        <v>0</v>
      </c>
      <c r="P129" s="279">
        <f t="shared" si="30"/>
        <v>123000.00000000001</v>
      </c>
      <c r="Q129" s="380">
        <f t="shared" si="27"/>
        <v>86100</v>
      </c>
      <c r="R129" s="649">
        <f t="shared" si="46"/>
        <v>36900.000000000007</v>
      </c>
      <c r="S129" s="650">
        <f t="shared" si="28"/>
        <v>1332.4999999999927</v>
      </c>
      <c r="T129" s="510">
        <f t="shared" si="29"/>
        <v>0</v>
      </c>
    </row>
    <row r="130" spans="1:20" ht="15" customHeight="1" x14ac:dyDescent="0.25">
      <c r="A130" s="75">
        <v>4186</v>
      </c>
      <c r="B130" s="303" t="s">
        <v>546</v>
      </c>
      <c r="C130" s="138">
        <v>926</v>
      </c>
      <c r="D130" s="139">
        <v>3.2122997272005103</v>
      </c>
      <c r="E130" s="140">
        <v>0.7</v>
      </c>
      <c r="F130" s="140">
        <f t="shared" si="22"/>
        <v>0.30000000000000004</v>
      </c>
      <c r="G130" s="141">
        <v>0.38452237001209189</v>
      </c>
      <c r="H130" s="663">
        <v>37800</v>
      </c>
      <c r="I130" s="663">
        <f>40*C130</f>
        <v>37040</v>
      </c>
      <c r="J130" s="382">
        <f t="shared" si="23"/>
        <v>37800</v>
      </c>
      <c r="K130" s="282">
        <v>37700</v>
      </c>
      <c r="L130" s="511">
        <f t="shared" si="24"/>
        <v>100</v>
      </c>
      <c r="M130" s="155">
        <v>30800</v>
      </c>
      <c r="N130" s="384">
        <f t="shared" si="25"/>
        <v>100</v>
      </c>
      <c r="O130" s="639">
        <f t="shared" si="26"/>
        <v>0</v>
      </c>
      <c r="P130" s="281">
        <f t="shared" ref="P130:P132" si="47">R130/F130</f>
        <v>333.33333333333326</v>
      </c>
      <c r="Q130" s="384">
        <f t="shared" si="27"/>
        <v>233.33333333333326</v>
      </c>
      <c r="R130" s="647">
        <v>100</v>
      </c>
      <c r="S130" s="648">
        <f t="shared" si="28"/>
        <v>0</v>
      </c>
      <c r="T130" s="510">
        <f t="shared" si="29"/>
        <v>0</v>
      </c>
    </row>
    <row r="131" spans="1:20" x14ac:dyDescent="0.25">
      <c r="A131" s="75">
        <v>4207</v>
      </c>
      <c r="B131" s="302" t="s">
        <v>547</v>
      </c>
      <c r="C131" s="133">
        <v>490</v>
      </c>
      <c r="D131" s="134">
        <v>3.1032887899673578</v>
      </c>
      <c r="E131" s="135">
        <v>0.7</v>
      </c>
      <c r="F131" s="135">
        <f t="shared" si="22"/>
        <v>0.30000000000000004</v>
      </c>
      <c r="G131" s="136">
        <v>0.47773279352226722</v>
      </c>
      <c r="H131" s="664">
        <v>30000</v>
      </c>
      <c r="I131" s="664">
        <v>30000</v>
      </c>
      <c r="J131" s="378">
        <f t="shared" si="23"/>
        <v>30000</v>
      </c>
      <c r="K131" s="280">
        <v>29990</v>
      </c>
      <c r="L131" s="512">
        <f t="shared" si="24"/>
        <v>10</v>
      </c>
      <c r="M131" s="150">
        <v>1610</v>
      </c>
      <c r="N131" s="380">
        <f t="shared" si="25"/>
        <v>10</v>
      </c>
      <c r="O131" s="640">
        <f t="shared" si="26"/>
        <v>0</v>
      </c>
      <c r="P131" s="279">
        <f t="shared" si="47"/>
        <v>33.333333333333329</v>
      </c>
      <c r="Q131" s="380">
        <f t="shared" si="27"/>
        <v>23.333333333333329</v>
      </c>
      <c r="R131" s="649">
        <v>10</v>
      </c>
      <c r="S131" s="650">
        <f t="shared" si="28"/>
        <v>0</v>
      </c>
      <c r="T131" s="510">
        <f t="shared" si="29"/>
        <v>0</v>
      </c>
    </row>
    <row r="132" spans="1:20" ht="15" customHeight="1" x14ac:dyDescent="0.25">
      <c r="A132" s="75">
        <v>4228</v>
      </c>
      <c r="B132" s="303" t="s">
        <v>549</v>
      </c>
      <c r="C132" s="138">
        <v>864</v>
      </c>
      <c r="D132" s="139">
        <v>9.3535446067603072</v>
      </c>
      <c r="E132" s="140">
        <v>0.7</v>
      </c>
      <c r="F132" s="140">
        <f t="shared" ref="F132:F195" si="48">1-E132</f>
        <v>0.30000000000000004</v>
      </c>
      <c r="G132" s="141">
        <v>0.30209617755856966</v>
      </c>
      <c r="H132" s="663">
        <v>34440</v>
      </c>
      <c r="I132" s="663">
        <f>40*C132</f>
        <v>34560</v>
      </c>
      <c r="J132" s="382">
        <f t="shared" ref="J132:J195" si="49">MAX(H132,I132)</f>
        <v>34560</v>
      </c>
      <c r="K132" s="282">
        <v>34339.800000000003</v>
      </c>
      <c r="L132" s="511">
        <f t="shared" ref="L132:L195" si="50">J132-K132</f>
        <v>220.19999999999709</v>
      </c>
      <c r="M132" s="155">
        <v>1540</v>
      </c>
      <c r="N132" s="384">
        <f t="shared" ref="N132:N195" si="51">MIN(L132,M132)</f>
        <v>220.19999999999709</v>
      </c>
      <c r="O132" s="639">
        <f t="shared" ref="O132:O195" si="52">L132-N132</f>
        <v>0</v>
      </c>
      <c r="P132" s="281">
        <f t="shared" si="47"/>
        <v>733.33333333333326</v>
      </c>
      <c r="Q132" s="384">
        <f t="shared" ref="Q132:Q195" si="53">P132*E132</f>
        <v>513.33333333333326</v>
      </c>
      <c r="R132" s="647">
        <v>220</v>
      </c>
      <c r="S132" s="648">
        <f t="shared" ref="S132:S195" si="54">L132-R132</f>
        <v>0.19999999999708962</v>
      </c>
      <c r="T132" s="510">
        <f t="shared" ref="T132:T195" si="55">P132-Q132-R132</f>
        <v>0</v>
      </c>
    </row>
    <row r="133" spans="1:20" x14ac:dyDescent="0.25">
      <c r="A133" s="75">
        <v>4235</v>
      </c>
      <c r="B133" s="302" t="s">
        <v>550</v>
      </c>
      <c r="C133" s="133">
        <v>162</v>
      </c>
      <c r="D133" s="134">
        <v>4.3872239942544917</v>
      </c>
      <c r="E133" s="135">
        <v>0.6</v>
      </c>
      <c r="F133" s="135">
        <f t="shared" si="48"/>
        <v>0.4</v>
      </c>
      <c r="G133" s="136">
        <v>0.18439716312056736</v>
      </c>
      <c r="H133" s="664">
        <v>30000</v>
      </c>
      <c r="I133" s="664">
        <v>30000</v>
      </c>
      <c r="J133" s="378">
        <f t="shared" si="49"/>
        <v>30000</v>
      </c>
      <c r="K133" s="280">
        <v>0</v>
      </c>
      <c r="L133" s="512">
        <f t="shared" si="50"/>
        <v>30000</v>
      </c>
      <c r="M133" s="150">
        <v>25800</v>
      </c>
      <c r="N133" s="380">
        <f t="shared" si="51"/>
        <v>25800</v>
      </c>
      <c r="O133" s="640">
        <f t="shared" si="52"/>
        <v>4200</v>
      </c>
      <c r="P133" s="279">
        <f t="shared" ref="P133:P194" si="56">M133/E133</f>
        <v>43000</v>
      </c>
      <c r="Q133" s="380">
        <f t="shared" si="53"/>
        <v>25800</v>
      </c>
      <c r="R133" s="649">
        <f t="shared" ref="R133:R194" si="57">P133*F133</f>
        <v>17200</v>
      </c>
      <c r="S133" s="650">
        <f t="shared" si="54"/>
        <v>12800</v>
      </c>
      <c r="T133" s="510">
        <f t="shared" si="55"/>
        <v>0</v>
      </c>
    </row>
    <row r="134" spans="1:20" ht="15" customHeight="1" x14ac:dyDescent="0.25">
      <c r="A134" s="75">
        <v>4270</v>
      </c>
      <c r="B134" s="303" t="s">
        <v>553</v>
      </c>
      <c r="C134" s="138">
        <v>250</v>
      </c>
      <c r="D134" s="139">
        <v>3.0960673780647641</v>
      </c>
      <c r="E134" s="140">
        <v>0.6</v>
      </c>
      <c r="F134" s="140">
        <f t="shared" si="48"/>
        <v>0.4</v>
      </c>
      <c r="G134" s="141">
        <v>0.21875</v>
      </c>
      <c r="H134" s="663">
        <v>30000</v>
      </c>
      <c r="I134" s="663">
        <v>30000</v>
      </c>
      <c r="J134" s="382">
        <f t="shared" si="49"/>
        <v>30000</v>
      </c>
      <c r="K134" s="282">
        <v>29500</v>
      </c>
      <c r="L134" s="511">
        <f t="shared" si="50"/>
        <v>500</v>
      </c>
      <c r="M134" s="155">
        <v>0</v>
      </c>
      <c r="N134" s="384">
        <f t="shared" si="51"/>
        <v>0</v>
      </c>
      <c r="O134" s="639">
        <f t="shared" si="52"/>
        <v>500</v>
      </c>
      <c r="P134" s="281">
        <f t="shared" si="56"/>
        <v>0</v>
      </c>
      <c r="Q134" s="384">
        <f t="shared" si="53"/>
        <v>0</v>
      </c>
      <c r="R134" s="647">
        <f t="shared" si="57"/>
        <v>0</v>
      </c>
      <c r="S134" s="648">
        <f t="shared" si="54"/>
        <v>500</v>
      </c>
      <c r="T134" s="510">
        <f t="shared" si="55"/>
        <v>0</v>
      </c>
    </row>
    <row r="135" spans="1:20" x14ac:dyDescent="0.25">
      <c r="A135" s="75">
        <v>4305</v>
      </c>
      <c r="B135" s="302" t="s">
        <v>554</v>
      </c>
      <c r="C135" s="133">
        <v>1065</v>
      </c>
      <c r="D135" s="134">
        <v>12.0678384393506</v>
      </c>
      <c r="E135" s="135">
        <v>0.6</v>
      </c>
      <c r="F135" s="135">
        <f t="shared" si="48"/>
        <v>0.4</v>
      </c>
      <c r="G135" s="136">
        <v>0.33685064935064934</v>
      </c>
      <c r="H135" s="664">
        <v>43800</v>
      </c>
      <c r="I135" s="664">
        <f>40*C135</f>
        <v>42600</v>
      </c>
      <c r="J135" s="378">
        <f t="shared" si="49"/>
        <v>43800</v>
      </c>
      <c r="K135" s="280">
        <v>39800</v>
      </c>
      <c r="L135" s="512">
        <f t="shared" si="50"/>
        <v>4000</v>
      </c>
      <c r="M135" s="150">
        <v>56400</v>
      </c>
      <c r="N135" s="380">
        <f t="shared" si="51"/>
        <v>4000</v>
      </c>
      <c r="O135" s="640">
        <f t="shared" si="52"/>
        <v>0</v>
      </c>
      <c r="P135" s="279">
        <f t="shared" ref="P135:P142" si="58">R135/F135</f>
        <v>10000</v>
      </c>
      <c r="Q135" s="380">
        <f t="shared" si="53"/>
        <v>6000</v>
      </c>
      <c r="R135" s="649">
        <v>4000</v>
      </c>
      <c r="S135" s="650">
        <f t="shared" si="54"/>
        <v>0</v>
      </c>
      <c r="T135" s="510">
        <f t="shared" si="55"/>
        <v>0</v>
      </c>
    </row>
    <row r="136" spans="1:20" ht="15" customHeight="1" x14ac:dyDescent="0.25">
      <c r="A136" s="75">
        <v>4330</v>
      </c>
      <c r="B136" s="303" t="s">
        <v>555</v>
      </c>
      <c r="C136" s="138">
        <v>149</v>
      </c>
      <c r="D136" s="139">
        <v>1.375973075461228</v>
      </c>
      <c r="E136" s="140">
        <v>0.8</v>
      </c>
      <c r="F136" s="140">
        <f t="shared" si="48"/>
        <v>0.19999999999999996</v>
      </c>
      <c r="G136" s="141">
        <v>0.5467625899280576</v>
      </c>
      <c r="H136" s="663">
        <v>30000</v>
      </c>
      <c r="I136" s="663">
        <v>30000</v>
      </c>
      <c r="J136" s="382">
        <f t="shared" si="49"/>
        <v>30000</v>
      </c>
      <c r="K136" s="282">
        <v>0</v>
      </c>
      <c r="L136" s="511">
        <f t="shared" si="50"/>
        <v>30000</v>
      </c>
      <c r="M136" s="155">
        <v>480</v>
      </c>
      <c r="N136" s="384">
        <f t="shared" si="51"/>
        <v>480</v>
      </c>
      <c r="O136" s="639">
        <f t="shared" si="52"/>
        <v>29520</v>
      </c>
      <c r="P136" s="281">
        <f t="shared" si="56"/>
        <v>600</v>
      </c>
      <c r="Q136" s="384">
        <f t="shared" si="53"/>
        <v>480</v>
      </c>
      <c r="R136" s="647">
        <f t="shared" si="57"/>
        <v>119.99999999999997</v>
      </c>
      <c r="S136" s="648">
        <f t="shared" si="54"/>
        <v>29880</v>
      </c>
      <c r="T136" s="510">
        <f t="shared" si="55"/>
        <v>0</v>
      </c>
    </row>
    <row r="137" spans="1:20" x14ac:dyDescent="0.25">
      <c r="A137" s="75">
        <v>4347</v>
      </c>
      <c r="B137" s="302" t="s">
        <v>556</v>
      </c>
      <c r="C137" s="133">
        <v>800</v>
      </c>
      <c r="D137" s="134">
        <v>1.3616164042307606</v>
      </c>
      <c r="E137" s="135">
        <v>0.7</v>
      </c>
      <c r="F137" s="135">
        <f t="shared" si="48"/>
        <v>0.30000000000000004</v>
      </c>
      <c r="G137" s="136">
        <v>0.41935483870967744</v>
      </c>
      <c r="H137" s="664">
        <v>31760</v>
      </c>
      <c r="I137" s="664">
        <f>40*C137</f>
        <v>32000</v>
      </c>
      <c r="J137" s="378">
        <f t="shared" si="49"/>
        <v>32000</v>
      </c>
      <c r="K137" s="280">
        <v>30000.1</v>
      </c>
      <c r="L137" s="512">
        <f t="shared" si="50"/>
        <v>1999.9000000000015</v>
      </c>
      <c r="M137" s="150">
        <v>25900</v>
      </c>
      <c r="N137" s="380">
        <f t="shared" si="51"/>
        <v>1999.9000000000015</v>
      </c>
      <c r="O137" s="640">
        <f t="shared" si="52"/>
        <v>0</v>
      </c>
      <c r="P137" s="279">
        <f t="shared" si="58"/>
        <v>6666.6666666666661</v>
      </c>
      <c r="Q137" s="380">
        <f t="shared" si="53"/>
        <v>4666.6666666666661</v>
      </c>
      <c r="R137" s="649">
        <v>2000</v>
      </c>
      <c r="S137" s="650">
        <f t="shared" si="54"/>
        <v>-9.9999999998544808E-2</v>
      </c>
      <c r="T137" s="510">
        <f t="shared" si="55"/>
        <v>0</v>
      </c>
    </row>
    <row r="138" spans="1:20" ht="15" customHeight="1" x14ac:dyDescent="0.25">
      <c r="A138" s="75">
        <v>4368</v>
      </c>
      <c r="B138" s="303" t="s">
        <v>557</v>
      </c>
      <c r="C138" s="138">
        <v>585</v>
      </c>
      <c r="D138" s="139">
        <v>1.5934756979442148</v>
      </c>
      <c r="E138" s="140">
        <v>0.6</v>
      </c>
      <c r="F138" s="140">
        <f t="shared" si="48"/>
        <v>0.4</v>
      </c>
      <c r="G138" s="141">
        <v>0.33044982698961939</v>
      </c>
      <c r="H138" s="663">
        <v>30000</v>
      </c>
      <c r="I138" s="663">
        <v>30000</v>
      </c>
      <c r="J138" s="382">
        <f t="shared" si="49"/>
        <v>30000</v>
      </c>
      <c r="K138" s="282">
        <v>22699</v>
      </c>
      <c r="L138" s="511">
        <f t="shared" si="50"/>
        <v>7301</v>
      </c>
      <c r="M138" s="155">
        <v>600</v>
      </c>
      <c r="N138" s="384">
        <f t="shared" si="51"/>
        <v>600</v>
      </c>
      <c r="O138" s="639">
        <f t="shared" si="52"/>
        <v>6701</v>
      </c>
      <c r="P138" s="281">
        <f t="shared" si="56"/>
        <v>1000</v>
      </c>
      <c r="Q138" s="384">
        <f t="shared" si="53"/>
        <v>600</v>
      </c>
      <c r="R138" s="647">
        <f t="shared" si="57"/>
        <v>400</v>
      </c>
      <c r="S138" s="648">
        <f t="shared" si="54"/>
        <v>6901</v>
      </c>
      <c r="T138" s="510">
        <f t="shared" si="55"/>
        <v>0</v>
      </c>
    </row>
    <row r="139" spans="1:20" x14ac:dyDescent="0.25">
      <c r="A139" s="75">
        <v>4389</v>
      </c>
      <c r="B139" s="302" t="s">
        <v>558</v>
      </c>
      <c r="C139" s="133">
        <v>1508</v>
      </c>
      <c r="D139" s="134">
        <v>10.198491488237899</v>
      </c>
      <c r="E139" s="135">
        <v>0.6</v>
      </c>
      <c r="F139" s="135">
        <f t="shared" si="48"/>
        <v>0.4</v>
      </c>
      <c r="G139" s="136">
        <v>0.33071381794368043</v>
      </c>
      <c r="H139" s="664">
        <v>60000</v>
      </c>
      <c r="I139" s="664">
        <v>60000</v>
      </c>
      <c r="J139" s="378">
        <f t="shared" si="49"/>
        <v>60000</v>
      </c>
      <c r="K139" s="280">
        <v>53554.400000000001</v>
      </c>
      <c r="L139" s="512">
        <f t="shared" si="50"/>
        <v>6445.5999999999985</v>
      </c>
      <c r="M139" s="150">
        <v>15600</v>
      </c>
      <c r="N139" s="380">
        <f t="shared" si="51"/>
        <v>6445.5999999999985</v>
      </c>
      <c r="O139" s="640">
        <f t="shared" si="52"/>
        <v>0</v>
      </c>
      <c r="P139" s="279">
        <f t="shared" si="58"/>
        <v>16115</v>
      </c>
      <c r="Q139" s="380">
        <f t="shared" si="53"/>
        <v>9669</v>
      </c>
      <c r="R139" s="649">
        <v>6446</v>
      </c>
      <c r="S139" s="650">
        <f t="shared" si="54"/>
        <v>-0.40000000000145519</v>
      </c>
      <c r="T139" s="510">
        <f t="shared" si="55"/>
        <v>0</v>
      </c>
    </row>
    <row r="140" spans="1:20" ht="15" customHeight="1" x14ac:dyDescent="0.25">
      <c r="A140" s="75">
        <v>4508</v>
      </c>
      <c r="B140" s="303" t="s">
        <v>560</v>
      </c>
      <c r="C140" s="138">
        <v>406</v>
      </c>
      <c r="D140" s="139">
        <v>6.6680026431502615</v>
      </c>
      <c r="E140" s="140">
        <v>0.6</v>
      </c>
      <c r="F140" s="140">
        <f t="shared" si="48"/>
        <v>0.4</v>
      </c>
      <c r="G140" s="141">
        <v>0.35465116279069769</v>
      </c>
      <c r="H140" s="663">
        <v>30000</v>
      </c>
      <c r="I140" s="663">
        <v>30000</v>
      </c>
      <c r="J140" s="382">
        <f t="shared" si="49"/>
        <v>30000</v>
      </c>
      <c r="K140" s="282">
        <v>29655.9</v>
      </c>
      <c r="L140" s="511">
        <f t="shared" si="50"/>
        <v>344.09999999999854</v>
      </c>
      <c r="M140" s="155">
        <v>3600</v>
      </c>
      <c r="N140" s="384">
        <f t="shared" si="51"/>
        <v>344.09999999999854</v>
      </c>
      <c r="O140" s="639">
        <f t="shared" si="52"/>
        <v>0</v>
      </c>
      <c r="P140" s="281">
        <f t="shared" si="58"/>
        <v>860</v>
      </c>
      <c r="Q140" s="384">
        <f t="shared" si="53"/>
        <v>516</v>
      </c>
      <c r="R140" s="647">
        <v>344</v>
      </c>
      <c r="S140" s="648">
        <f t="shared" si="54"/>
        <v>9.9999999998544808E-2</v>
      </c>
      <c r="T140" s="510">
        <f t="shared" si="55"/>
        <v>0</v>
      </c>
    </row>
    <row r="141" spans="1:20" x14ac:dyDescent="0.25">
      <c r="A141" s="75">
        <v>4529</v>
      </c>
      <c r="B141" s="302" t="s">
        <v>562</v>
      </c>
      <c r="C141" s="133">
        <v>326</v>
      </c>
      <c r="D141" s="134">
        <v>5.0183804418172597</v>
      </c>
      <c r="E141" s="135">
        <v>0.6</v>
      </c>
      <c r="F141" s="135">
        <f t="shared" si="48"/>
        <v>0.4</v>
      </c>
      <c r="G141" s="136">
        <v>0.34029850746268658</v>
      </c>
      <c r="H141" s="664">
        <v>30000</v>
      </c>
      <c r="I141" s="664">
        <v>30000</v>
      </c>
      <c r="J141" s="378">
        <f t="shared" si="49"/>
        <v>30000</v>
      </c>
      <c r="K141" s="280">
        <v>29473.600000000002</v>
      </c>
      <c r="L141" s="512">
        <f t="shared" si="50"/>
        <v>526.39999999999782</v>
      </c>
      <c r="M141" s="150">
        <v>2160</v>
      </c>
      <c r="N141" s="380">
        <f t="shared" si="51"/>
        <v>526.39999999999782</v>
      </c>
      <c r="O141" s="640">
        <f t="shared" si="52"/>
        <v>0</v>
      </c>
      <c r="P141" s="279">
        <f t="shared" si="58"/>
        <v>1315</v>
      </c>
      <c r="Q141" s="380">
        <f t="shared" si="53"/>
        <v>789</v>
      </c>
      <c r="R141" s="649">
        <v>526</v>
      </c>
      <c r="S141" s="650">
        <f t="shared" si="54"/>
        <v>0.39999999999781721</v>
      </c>
      <c r="T141" s="510">
        <f t="shared" si="55"/>
        <v>0</v>
      </c>
    </row>
    <row r="142" spans="1:20" ht="15" customHeight="1" x14ac:dyDescent="0.25">
      <c r="A142" s="75">
        <v>4543</v>
      </c>
      <c r="B142" s="303" t="s">
        <v>564</v>
      </c>
      <c r="C142" s="138">
        <v>1102</v>
      </c>
      <c r="D142" s="139">
        <v>12.565263158736101</v>
      </c>
      <c r="E142" s="140">
        <v>0.7</v>
      </c>
      <c r="F142" s="140">
        <f t="shared" si="48"/>
        <v>0.30000000000000004</v>
      </c>
      <c r="G142" s="141">
        <v>0.50793650793650791</v>
      </c>
      <c r="H142" s="663">
        <v>43520</v>
      </c>
      <c r="I142" s="663">
        <f>40*C142</f>
        <v>44080</v>
      </c>
      <c r="J142" s="382">
        <f t="shared" si="49"/>
        <v>44080</v>
      </c>
      <c r="K142" s="282">
        <v>43519.999999999993</v>
      </c>
      <c r="L142" s="511">
        <f t="shared" si="50"/>
        <v>560.00000000000728</v>
      </c>
      <c r="M142" s="155">
        <v>12600</v>
      </c>
      <c r="N142" s="384">
        <f t="shared" si="51"/>
        <v>560.00000000000728</v>
      </c>
      <c r="O142" s="639">
        <f t="shared" si="52"/>
        <v>0</v>
      </c>
      <c r="P142" s="281">
        <f t="shared" si="58"/>
        <v>1866.6666666666663</v>
      </c>
      <c r="Q142" s="384">
        <f t="shared" si="53"/>
        <v>1306.6666666666663</v>
      </c>
      <c r="R142" s="647">
        <v>560</v>
      </c>
      <c r="S142" s="648">
        <f t="shared" si="54"/>
        <v>7.2759576141834259E-12</v>
      </c>
      <c r="T142" s="510">
        <f t="shared" si="55"/>
        <v>0</v>
      </c>
    </row>
    <row r="143" spans="1:20" x14ac:dyDescent="0.25">
      <c r="A143" s="75">
        <v>4557</v>
      </c>
      <c r="B143" s="302" t="s">
        <v>565</v>
      </c>
      <c r="C143" s="133">
        <v>316</v>
      </c>
      <c r="D143" s="134">
        <v>3.5647969572481535</v>
      </c>
      <c r="E143" s="135">
        <v>0.7</v>
      </c>
      <c r="F143" s="135">
        <f t="shared" si="48"/>
        <v>0.30000000000000004</v>
      </c>
      <c r="G143" s="136">
        <v>0.33746898263027297</v>
      </c>
      <c r="H143" s="664">
        <v>30000</v>
      </c>
      <c r="I143" s="664">
        <v>30000</v>
      </c>
      <c r="J143" s="378">
        <f t="shared" si="49"/>
        <v>30000</v>
      </c>
      <c r="K143" s="280">
        <v>20290</v>
      </c>
      <c r="L143" s="512">
        <f t="shared" si="50"/>
        <v>9710</v>
      </c>
      <c r="M143" s="150">
        <v>10500</v>
      </c>
      <c r="N143" s="380">
        <f t="shared" si="51"/>
        <v>9710</v>
      </c>
      <c r="O143" s="640">
        <f t="shared" si="52"/>
        <v>0</v>
      </c>
      <c r="P143" s="279">
        <f t="shared" si="56"/>
        <v>15000.000000000002</v>
      </c>
      <c r="Q143" s="380">
        <f t="shared" si="53"/>
        <v>10500</v>
      </c>
      <c r="R143" s="649">
        <f t="shared" si="57"/>
        <v>4500.0000000000009</v>
      </c>
      <c r="S143" s="650">
        <f t="shared" si="54"/>
        <v>5209.9999999999991</v>
      </c>
      <c r="T143" s="510">
        <f t="shared" si="55"/>
        <v>0</v>
      </c>
    </row>
    <row r="144" spans="1:20" ht="15" customHeight="1" x14ac:dyDescent="0.25">
      <c r="A144" s="75">
        <v>4571</v>
      </c>
      <c r="B144" s="303" t="s">
        <v>566</v>
      </c>
      <c r="C144" s="138">
        <v>422</v>
      </c>
      <c r="D144" s="139">
        <v>1.0102993119923931</v>
      </c>
      <c r="E144" s="140">
        <v>0.7</v>
      </c>
      <c r="F144" s="140">
        <f t="shared" si="48"/>
        <v>0.30000000000000004</v>
      </c>
      <c r="G144" s="141">
        <v>0.41032608695652173</v>
      </c>
      <c r="H144" s="663">
        <v>30000</v>
      </c>
      <c r="I144" s="663">
        <v>30000</v>
      </c>
      <c r="J144" s="382">
        <f t="shared" si="49"/>
        <v>30000</v>
      </c>
      <c r="K144" s="282">
        <v>29797.200000000004</v>
      </c>
      <c r="L144" s="511">
        <f t="shared" si="50"/>
        <v>202.79999999999563</v>
      </c>
      <c r="M144" s="155">
        <v>280</v>
      </c>
      <c r="N144" s="384">
        <f t="shared" si="51"/>
        <v>202.79999999999563</v>
      </c>
      <c r="O144" s="639">
        <f t="shared" si="52"/>
        <v>0</v>
      </c>
      <c r="P144" s="281">
        <f t="shared" si="56"/>
        <v>400</v>
      </c>
      <c r="Q144" s="384">
        <f t="shared" si="53"/>
        <v>280</v>
      </c>
      <c r="R144" s="647">
        <f t="shared" si="57"/>
        <v>120.00000000000001</v>
      </c>
      <c r="S144" s="648">
        <f t="shared" si="54"/>
        <v>82.79999999999562</v>
      </c>
      <c r="T144" s="510">
        <f t="shared" si="55"/>
        <v>0</v>
      </c>
    </row>
    <row r="145" spans="1:20" x14ac:dyDescent="0.25">
      <c r="A145" s="75">
        <v>4606</v>
      </c>
      <c r="B145" s="302" t="s">
        <v>567</v>
      </c>
      <c r="C145" s="133">
        <v>408</v>
      </c>
      <c r="D145" s="134">
        <v>4.504912222536162</v>
      </c>
      <c r="E145" s="135">
        <v>0.7</v>
      </c>
      <c r="F145" s="135">
        <f t="shared" si="48"/>
        <v>0.30000000000000004</v>
      </c>
      <c r="G145" s="136">
        <v>0.34188034188034189</v>
      </c>
      <c r="H145" s="664">
        <v>30000</v>
      </c>
      <c r="I145" s="664">
        <v>30000</v>
      </c>
      <c r="J145" s="378">
        <f t="shared" si="49"/>
        <v>30000</v>
      </c>
      <c r="K145" s="280">
        <v>28719.9</v>
      </c>
      <c r="L145" s="512">
        <f t="shared" si="50"/>
        <v>1280.0999999999985</v>
      </c>
      <c r="M145" s="150">
        <v>0</v>
      </c>
      <c r="N145" s="380">
        <f t="shared" si="51"/>
        <v>0</v>
      </c>
      <c r="O145" s="640">
        <f t="shared" si="52"/>
        <v>1280.0999999999985</v>
      </c>
      <c r="P145" s="279">
        <f t="shared" si="56"/>
        <v>0</v>
      </c>
      <c r="Q145" s="380">
        <f t="shared" si="53"/>
        <v>0</v>
      </c>
      <c r="R145" s="649">
        <f t="shared" si="57"/>
        <v>0</v>
      </c>
      <c r="S145" s="650">
        <f t="shared" si="54"/>
        <v>1280.0999999999985</v>
      </c>
      <c r="T145" s="510">
        <f t="shared" si="55"/>
        <v>0</v>
      </c>
    </row>
    <row r="146" spans="1:20" ht="15" customHeight="1" x14ac:dyDescent="0.25">
      <c r="A146" s="75">
        <v>4634</v>
      </c>
      <c r="B146" s="303" t="s">
        <v>568</v>
      </c>
      <c r="C146" s="138">
        <v>537</v>
      </c>
      <c r="D146" s="139">
        <v>8.9309322661083268</v>
      </c>
      <c r="E146" s="140">
        <v>0.7</v>
      </c>
      <c r="F146" s="140">
        <f t="shared" si="48"/>
        <v>0.30000000000000004</v>
      </c>
      <c r="G146" s="141">
        <v>0.2857142857142857</v>
      </c>
      <c r="H146" s="663">
        <v>30000</v>
      </c>
      <c r="I146" s="663">
        <v>30000</v>
      </c>
      <c r="J146" s="382">
        <f t="shared" si="49"/>
        <v>30000</v>
      </c>
      <c r="K146" s="282">
        <v>13640</v>
      </c>
      <c r="L146" s="511">
        <f t="shared" si="50"/>
        <v>16360</v>
      </c>
      <c r="M146" s="155">
        <v>840</v>
      </c>
      <c r="N146" s="384">
        <f t="shared" si="51"/>
        <v>840</v>
      </c>
      <c r="O146" s="639">
        <f t="shared" si="52"/>
        <v>15520</v>
      </c>
      <c r="P146" s="281">
        <f t="shared" si="56"/>
        <v>1200</v>
      </c>
      <c r="Q146" s="384">
        <f t="shared" si="53"/>
        <v>840</v>
      </c>
      <c r="R146" s="647">
        <f t="shared" si="57"/>
        <v>360.00000000000006</v>
      </c>
      <c r="S146" s="648">
        <f t="shared" si="54"/>
        <v>16000</v>
      </c>
      <c r="T146" s="510">
        <f t="shared" si="55"/>
        <v>0</v>
      </c>
    </row>
    <row r="147" spans="1:20" x14ac:dyDescent="0.25">
      <c r="A147" s="75">
        <v>4641</v>
      </c>
      <c r="B147" s="302" t="s">
        <v>569</v>
      </c>
      <c r="C147" s="133">
        <v>862</v>
      </c>
      <c r="D147" s="134">
        <v>9.4269361572975328</v>
      </c>
      <c r="E147" s="135">
        <v>0.6</v>
      </c>
      <c r="F147" s="135">
        <f t="shared" si="48"/>
        <v>0.4</v>
      </c>
      <c r="G147" s="136">
        <v>0.27179487179487177</v>
      </c>
      <c r="H147" s="664">
        <v>37160</v>
      </c>
      <c r="I147" s="664">
        <f>40*C147</f>
        <v>34480</v>
      </c>
      <c r="J147" s="378">
        <f t="shared" si="49"/>
        <v>37160</v>
      </c>
      <c r="K147" s="280">
        <v>20627.599999999999</v>
      </c>
      <c r="L147" s="512">
        <f t="shared" si="50"/>
        <v>16532.400000000001</v>
      </c>
      <c r="M147" s="150">
        <v>23400</v>
      </c>
      <c r="N147" s="380">
        <f t="shared" si="51"/>
        <v>16532.400000000001</v>
      </c>
      <c r="O147" s="640">
        <f t="shared" si="52"/>
        <v>0</v>
      </c>
      <c r="P147" s="279">
        <f t="shared" si="56"/>
        <v>39000</v>
      </c>
      <c r="Q147" s="380">
        <f t="shared" si="53"/>
        <v>23400</v>
      </c>
      <c r="R147" s="649">
        <f t="shared" si="57"/>
        <v>15600</v>
      </c>
      <c r="S147" s="650">
        <f t="shared" si="54"/>
        <v>932.40000000000146</v>
      </c>
      <c r="T147" s="510">
        <f t="shared" si="55"/>
        <v>0</v>
      </c>
    </row>
    <row r="148" spans="1:20" ht="15" customHeight="1" x14ac:dyDescent="0.25">
      <c r="A148" s="75">
        <v>4686</v>
      </c>
      <c r="B148" s="303" t="s">
        <v>570</v>
      </c>
      <c r="C148" s="138">
        <v>327</v>
      </c>
      <c r="D148" s="139">
        <v>10.56310712730148</v>
      </c>
      <c r="E148" s="140">
        <v>0.5</v>
      </c>
      <c r="F148" s="140">
        <f t="shared" si="48"/>
        <v>0.5</v>
      </c>
      <c r="G148" s="141">
        <v>9.002433090024331E-2</v>
      </c>
      <c r="H148" s="663">
        <v>30000</v>
      </c>
      <c r="I148" s="663">
        <v>30000</v>
      </c>
      <c r="J148" s="382">
        <f t="shared" si="49"/>
        <v>30000</v>
      </c>
      <c r="K148" s="282">
        <v>6569</v>
      </c>
      <c r="L148" s="511">
        <f t="shared" si="50"/>
        <v>23431</v>
      </c>
      <c r="M148" s="155">
        <v>32500</v>
      </c>
      <c r="N148" s="384">
        <f t="shared" si="51"/>
        <v>23431</v>
      </c>
      <c r="O148" s="639">
        <f t="shared" si="52"/>
        <v>0</v>
      </c>
      <c r="P148" s="281">
        <f t="shared" ref="P148" si="59">R148/F148</f>
        <v>46862</v>
      </c>
      <c r="Q148" s="384">
        <f t="shared" si="53"/>
        <v>23431</v>
      </c>
      <c r="R148" s="647">
        <v>23431</v>
      </c>
      <c r="S148" s="648">
        <f t="shared" si="54"/>
        <v>0</v>
      </c>
      <c r="T148" s="510">
        <f t="shared" si="55"/>
        <v>0</v>
      </c>
    </row>
    <row r="149" spans="1:20" x14ac:dyDescent="0.25">
      <c r="A149" s="75">
        <v>4760</v>
      </c>
      <c r="B149" s="302" t="s">
        <v>572</v>
      </c>
      <c r="C149" s="133">
        <v>636</v>
      </c>
      <c r="D149" s="134">
        <v>5.7044964652047288</v>
      </c>
      <c r="E149" s="135">
        <v>0.6</v>
      </c>
      <c r="F149" s="135">
        <f t="shared" si="48"/>
        <v>0.4</v>
      </c>
      <c r="G149" s="136">
        <v>0.22791519434628976</v>
      </c>
      <c r="H149" s="664">
        <v>30000</v>
      </c>
      <c r="I149" s="664">
        <v>30000</v>
      </c>
      <c r="J149" s="378">
        <f t="shared" si="49"/>
        <v>30000</v>
      </c>
      <c r="K149" s="280">
        <v>7272</v>
      </c>
      <c r="L149" s="512">
        <f t="shared" si="50"/>
        <v>22728</v>
      </c>
      <c r="M149" s="150">
        <v>31200</v>
      </c>
      <c r="N149" s="380">
        <f t="shared" si="51"/>
        <v>22728</v>
      </c>
      <c r="O149" s="640">
        <f t="shared" si="52"/>
        <v>0</v>
      </c>
      <c r="P149" s="279">
        <f t="shared" si="56"/>
        <v>52000</v>
      </c>
      <c r="Q149" s="380">
        <f t="shared" si="53"/>
        <v>31200</v>
      </c>
      <c r="R149" s="649">
        <f t="shared" si="57"/>
        <v>20800</v>
      </c>
      <c r="S149" s="650">
        <f t="shared" si="54"/>
        <v>1928</v>
      </c>
      <c r="T149" s="510">
        <f t="shared" si="55"/>
        <v>0</v>
      </c>
    </row>
    <row r="150" spans="1:20" ht="15" customHeight="1" x14ac:dyDescent="0.25">
      <c r="A150" s="75">
        <v>4802</v>
      </c>
      <c r="B150" s="303" t="s">
        <v>575</v>
      </c>
      <c r="C150" s="138">
        <v>2279</v>
      </c>
      <c r="D150" s="139">
        <v>9.643295318588704</v>
      </c>
      <c r="E150" s="140">
        <v>0.7</v>
      </c>
      <c r="F150" s="140">
        <f t="shared" si="48"/>
        <v>0.30000000000000004</v>
      </c>
      <c r="G150" s="141">
        <v>0.36929824561403507</v>
      </c>
      <c r="H150" s="663">
        <v>60000</v>
      </c>
      <c r="I150" s="663">
        <v>60000</v>
      </c>
      <c r="J150" s="382">
        <f t="shared" si="49"/>
        <v>60000</v>
      </c>
      <c r="K150" s="282">
        <v>59525</v>
      </c>
      <c r="L150" s="511">
        <f t="shared" si="50"/>
        <v>475</v>
      </c>
      <c r="M150" s="155">
        <v>2030</v>
      </c>
      <c r="N150" s="384">
        <f t="shared" si="51"/>
        <v>475</v>
      </c>
      <c r="O150" s="639">
        <f t="shared" si="52"/>
        <v>0</v>
      </c>
      <c r="P150" s="281">
        <f t="shared" ref="P150" si="60">R150/F150</f>
        <v>1583.333333333333</v>
      </c>
      <c r="Q150" s="384">
        <f t="shared" si="53"/>
        <v>1108.333333333333</v>
      </c>
      <c r="R150" s="647">
        <v>475</v>
      </c>
      <c r="S150" s="648">
        <f t="shared" si="54"/>
        <v>0</v>
      </c>
      <c r="T150" s="510">
        <f t="shared" si="55"/>
        <v>0</v>
      </c>
    </row>
    <row r="151" spans="1:20" x14ac:dyDescent="0.25">
      <c r="A151" s="75">
        <v>4851</v>
      </c>
      <c r="B151" s="302" t="s">
        <v>576</v>
      </c>
      <c r="C151" s="133">
        <v>1410</v>
      </c>
      <c r="D151" s="134">
        <v>5.3962410159375436</v>
      </c>
      <c r="E151" s="135">
        <v>0.8</v>
      </c>
      <c r="F151" s="135">
        <f t="shared" si="48"/>
        <v>0.19999999999999996</v>
      </c>
      <c r="G151" s="136">
        <v>0.50900900900900903</v>
      </c>
      <c r="H151" s="664">
        <v>58360</v>
      </c>
      <c r="I151" s="664">
        <f>40*C151</f>
        <v>56400</v>
      </c>
      <c r="J151" s="378">
        <f t="shared" si="49"/>
        <v>58360</v>
      </c>
      <c r="K151" s="280">
        <v>34444</v>
      </c>
      <c r="L151" s="512">
        <f t="shared" si="50"/>
        <v>23916</v>
      </c>
      <c r="M151" s="150">
        <v>73600</v>
      </c>
      <c r="N151" s="380">
        <f t="shared" si="51"/>
        <v>23916</v>
      </c>
      <c r="O151" s="640">
        <f t="shared" si="52"/>
        <v>0</v>
      </c>
      <c r="P151" s="279">
        <f t="shared" si="56"/>
        <v>92000</v>
      </c>
      <c r="Q151" s="380">
        <f t="shared" si="53"/>
        <v>73600</v>
      </c>
      <c r="R151" s="649">
        <f t="shared" si="57"/>
        <v>18399.999999999996</v>
      </c>
      <c r="S151" s="650">
        <f t="shared" si="54"/>
        <v>5516.0000000000036</v>
      </c>
      <c r="T151" s="510">
        <f t="shared" si="55"/>
        <v>0</v>
      </c>
    </row>
    <row r="152" spans="1:20" ht="15" customHeight="1" x14ac:dyDescent="0.25">
      <c r="A152" s="75">
        <v>4865</v>
      </c>
      <c r="B152" s="303" t="s">
        <v>577</v>
      </c>
      <c r="C152" s="138">
        <v>432</v>
      </c>
      <c r="D152" s="139">
        <v>5.7269058907497516</v>
      </c>
      <c r="E152" s="140">
        <v>0.7</v>
      </c>
      <c r="F152" s="140">
        <f t="shared" si="48"/>
        <v>0.30000000000000004</v>
      </c>
      <c r="G152" s="141">
        <v>0.32029339853300731</v>
      </c>
      <c r="H152" s="663">
        <v>30000</v>
      </c>
      <c r="I152" s="663">
        <v>30000</v>
      </c>
      <c r="J152" s="382">
        <f t="shared" si="49"/>
        <v>30000</v>
      </c>
      <c r="K152" s="282">
        <v>25678.5</v>
      </c>
      <c r="L152" s="511">
        <f t="shared" si="50"/>
        <v>4321.5</v>
      </c>
      <c r="M152" s="155">
        <v>0</v>
      </c>
      <c r="N152" s="384">
        <f t="shared" si="51"/>
        <v>0</v>
      </c>
      <c r="O152" s="639">
        <f t="shared" si="52"/>
        <v>4321.5</v>
      </c>
      <c r="P152" s="281">
        <f t="shared" si="56"/>
        <v>0</v>
      </c>
      <c r="Q152" s="384">
        <f t="shared" si="53"/>
        <v>0</v>
      </c>
      <c r="R152" s="647">
        <f t="shared" si="57"/>
        <v>0</v>
      </c>
      <c r="S152" s="648">
        <f t="shared" si="54"/>
        <v>4321.5</v>
      </c>
      <c r="T152" s="510">
        <f t="shared" si="55"/>
        <v>0</v>
      </c>
    </row>
    <row r="153" spans="1:20" x14ac:dyDescent="0.25">
      <c r="A153" s="75">
        <v>4904</v>
      </c>
      <c r="B153" s="302" t="s">
        <v>579</v>
      </c>
      <c r="C153" s="133">
        <v>555</v>
      </c>
      <c r="D153" s="134">
        <v>2.6599695872688769</v>
      </c>
      <c r="E153" s="135">
        <v>0.7</v>
      </c>
      <c r="F153" s="135">
        <f t="shared" si="48"/>
        <v>0.30000000000000004</v>
      </c>
      <c r="G153" s="136">
        <v>0.41284403669724773</v>
      </c>
      <c r="H153" s="664">
        <v>30000</v>
      </c>
      <c r="I153" s="664">
        <v>30000</v>
      </c>
      <c r="J153" s="378">
        <f t="shared" si="49"/>
        <v>30000</v>
      </c>
      <c r="K153" s="280">
        <v>27272</v>
      </c>
      <c r="L153" s="512">
        <f t="shared" si="50"/>
        <v>2728</v>
      </c>
      <c r="M153" s="150">
        <v>11900</v>
      </c>
      <c r="N153" s="380">
        <f t="shared" si="51"/>
        <v>2728</v>
      </c>
      <c r="O153" s="640">
        <f t="shared" si="52"/>
        <v>0</v>
      </c>
      <c r="P153" s="279">
        <f t="shared" ref="P153:P155" si="61">R153/F153</f>
        <v>9093.3333333333321</v>
      </c>
      <c r="Q153" s="380">
        <f t="shared" si="53"/>
        <v>6365.3333333333321</v>
      </c>
      <c r="R153" s="649">
        <v>2728</v>
      </c>
      <c r="S153" s="650">
        <f t="shared" si="54"/>
        <v>0</v>
      </c>
      <c r="T153" s="510">
        <f t="shared" si="55"/>
        <v>0</v>
      </c>
    </row>
    <row r="154" spans="1:20" ht="15" customHeight="1" x14ac:dyDescent="0.25">
      <c r="A154" s="75">
        <v>3850</v>
      </c>
      <c r="B154" s="303" t="s">
        <v>581</v>
      </c>
      <c r="C154" s="138">
        <v>715</v>
      </c>
      <c r="D154" s="139">
        <v>3.6008179674499279</v>
      </c>
      <c r="E154" s="140">
        <v>0.7</v>
      </c>
      <c r="F154" s="140">
        <f t="shared" si="48"/>
        <v>0.30000000000000004</v>
      </c>
      <c r="G154" s="141">
        <v>0.46666666666666667</v>
      </c>
      <c r="H154" s="663">
        <v>30000</v>
      </c>
      <c r="I154" s="663">
        <v>30000</v>
      </c>
      <c r="J154" s="382">
        <f t="shared" si="49"/>
        <v>30000</v>
      </c>
      <c r="K154" s="282">
        <v>26695.000000000004</v>
      </c>
      <c r="L154" s="511">
        <f t="shared" si="50"/>
        <v>3304.9999999999964</v>
      </c>
      <c r="M154" s="155">
        <v>18900</v>
      </c>
      <c r="N154" s="384">
        <f t="shared" si="51"/>
        <v>3304.9999999999964</v>
      </c>
      <c r="O154" s="639">
        <f t="shared" si="52"/>
        <v>0</v>
      </c>
      <c r="P154" s="281">
        <f t="shared" si="61"/>
        <v>11016.666666666664</v>
      </c>
      <c r="Q154" s="384">
        <f t="shared" si="53"/>
        <v>7711.6666666666642</v>
      </c>
      <c r="R154" s="647">
        <v>3305</v>
      </c>
      <c r="S154" s="648">
        <f t="shared" si="54"/>
        <v>-3.637978807091713E-12</v>
      </c>
      <c r="T154" s="510">
        <f t="shared" si="55"/>
        <v>0</v>
      </c>
    </row>
    <row r="155" spans="1:20" x14ac:dyDescent="0.25">
      <c r="A155" s="75">
        <v>4956</v>
      </c>
      <c r="B155" s="302" t="s">
        <v>582</v>
      </c>
      <c r="C155" s="133">
        <v>942</v>
      </c>
      <c r="D155" s="134">
        <v>7.296555928778953</v>
      </c>
      <c r="E155" s="135">
        <v>0.5</v>
      </c>
      <c r="F155" s="135">
        <f t="shared" si="48"/>
        <v>0.5</v>
      </c>
      <c r="G155" s="136">
        <v>0.14985590778097982</v>
      </c>
      <c r="H155" s="664">
        <v>39000</v>
      </c>
      <c r="I155" s="664">
        <f>40*C155</f>
        <v>37680</v>
      </c>
      <c r="J155" s="378">
        <f t="shared" si="49"/>
        <v>39000</v>
      </c>
      <c r="K155" s="280">
        <v>38955</v>
      </c>
      <c r="L155" s="512">
        <f t="shared" si="50"/>
        <v>45</v>
      </c>
      <c r="M155" s="150">
        <v>34500</v>
      </c>
      <c r="N155" s="380">
        <f t="shared" si="51"/>
        <v>45</v>
      </c>
      <c r="O155" s="640">
        <f t="shared" si="52"/>
        <v>0</v>
      </c>
      <c r="P155" s="279">
        <f t="shared" si="61"/>
        <v>90</v>
      </c>
      <c r="Q155" s="380">
        <f t="shared" si="53"/>
        <v>45</v>
      </c>
      <c r="R155" s="649">
        <v>45</v>
      </c>
      <c r="S155" s="650">
        <f t="shared" si="54"/>
        <v>0</v>
      </c>
      <c r="T155" s="510">
        <f t="shared" si="55"/>
        <v>0</v>
      </c>
    </row>
    <row r="156" spans="1:20" ht="15" customHeight="1" x14ac:dyDescent="0.25">
      <c r="A156" s="75">
        <v>4963</v>
      </c>
      <c r="B156" s="303" t="s">
        <v>583</v>
      </c>
      <c r="C156" s="138">
        <v>556</v>
      </c>
      <c r="D156" s="139">
        <v>3.595028920223081</v>
      </c>
      <c r="E156" s="140">
        <v>0.6</v>
      </c>
      <c r="F156" s="140">
        <f t="shared" si="48"/>
        <v>0.4</v>
      </c>
      <c r="G156" s="141">
        <v>0.14748201438848921</v>
      </c>
      <c r="H156" s="663">
        <v>30000</v>
      </c>
      <c r="I156" s="663">
        <v>30000</v>
      </c>
      <c r="J156" s="382">
        <f t="shared" si="49"/>
        <v>30000</v>
      </c>
      <c r="K156" s="282">
        <v>0</v>
      </c>
      <c r="L156" s="511">
        <f t="shared" si="50"/>
        <v>30000</v>
      </c>
      <c r="M156" s="155">
        <v>29400</v>
      </c>
      <c r="N156" s="384">
        <f t="shared" si="51"/>
        <v>29400</v>
      </c>
      <c r="O156" s="639">
        <f t="shared" si="52"/>
        <v>600</v>
      </c>
      <c r="P156" s="281">
        <f t="shared" si="56"/>
        <v>49000</v>
      </c>
      <c r="Q156" s="384">
        <f t="shared" si="53"/>
        <v>29400</v>
      </c>
      <c r="R156" s="647">
        <f t="shared" si="57"/>
        <v>19600</v>
      </c>
      <c r="S156" s="648">
        <f t="shared" si="54"/>
        <v>10400</v>
      </c>
      <c r="T156" s="510">
        <f t="shared" si="55"/>
        <v>0</v>
      </c>
    </row>
    <row r="157" spans="1:20" x14ac:dyDescent="0.25">
      <c r="A157" s="75">
        <v>1673</v>
      </c>
      <c r="B157" s="302" t="s">
        <v>584</v>
      </c>
      <c r="C157" s="133">
        <v>604</v>
      </c>
      <c r="D157" s="134">
        <v>5.0813522262013615</v>
      </c>
      <c r="E157" s="135">
        <v>0.7</v>
      </c>
      <c r="F157" s="135">
        <f t="shared" si="48"/>
        <v>0.30000000000000004</v>
      </c>
      <c r="G157" s="136">
        <v>0.50180505415162457</v>
      </c>
      <c r="H157" s="664">
        <v>30000</v>
      </c>
      <c r="I157" s="664">
        <v>30000</v>
      </c>
      <c r="J157" s="378">
        <f t="shared" si="49"/>
        <v>30000</v>
      </c>
      <c r="K157" s="280">
        <v>17388</v>
      </c>
      <c r="L157" s="512">
        <f t="shared" si="50"/>
        <v>12612</v>
      </c>
      <c r="M157" s="150">
        <v>3500</v>
      </c>
      <c r="N157" s="380">
        <f t="shared" si="51"/>
        <v>3500</v>
      </c>
      <c r="O157" s="640">
        <f t="shared" si="52"/>
        <v>9112</v>
      </c>
      <c r="P157" s="279">
        <f t="shared" si="56"/>
        <v>5000</v>
      </c>
      <c r="Q157" s="380">
        <f t="shared" si="53"/>
        <v>3500</v>
      </c>
      <c r="R157" s="649">
        <f t="shared" si="57"/>
        <v>1500.0000000000002</v>
      </c>
      <c r="S157" s="650">
        <f t="shared" si="54"/>
        <v>11112</v>
      </c>
      <c r="T157" s="510">
        <f t="shared" si="55"/>
        <v>0</v>
      </c>
    </row>
    <row r="158" spans="1:20" ht="15" customHeight="1" x14ac:dyDescent="0.25">
      <c r="A158" s="75">
        <v>5100</v>
      </c>
      <c r="B158" s="303" t="s">
        <v>586</v>
      </c>
      <c r="C158" s="138">
        <v>2759</v>
      </c>
      <c r="D158" s="139">
        <v>11.703125286182294</v>
      </c>
      <c r="E158" s="140">
        <v>0.6</v>
      </c>
      <c r="F158" s="140">
        <f t="shared" si="48"/>
        <v>0.4</v>
      </c>
      <c r="G158" s="141">
        <v>0.26120996441281141</v>
      </c>
      <c r="H158" s="663">
        <v>60000</v>
      </c>
      <c r="I158" s="663">
        <v>60000</v>
      </c>
      <c r="J158" s="382">
        <f t="shared" si="49"/>
        <v>60000</v>
      </c>
      <c r="K158" s="282">
        <v>59254.400000000001</v>
      </c>
      <c r="L158" s="511">
        <f t="shared" si="50"/>
        <v>745.59999999999854</v>
      </c>
      <c r="M158" s="155">
        <v>189600</v>
      </c>
      <c r="N158" s="384">
        <f t="shared" si="51"/>
        <v>745.59999999999854</v>
      </c>
      <c r="O158" s="639">
        <f t="shared" si="52"/>
        <v>0</v>
      </c>
      <c r="P158" s="281">
        <f t="shared" ref="P158" si="62">R158/F158</f>
        <v>1865</v>
      </c>
      <c r="Q158" s="384">
        <f t="shared" si="53"/>
        <v>1119</v>
      </c>
      <c r="R158" s="647">
        <v>746</v>
      </c>
      <c r="S158" s="648">
        <f t="shared" si="54"/>
        <v>-0.40000000000145519</v>
      </c>
      <c r="T158" s="510">
        <f t="shared" si="55"/>
        <v>0</v>
      </c>
    </row>
    <row r="159" spans="1:20" x14ac:dyDescent="0.25">
      <c r="A159" s="75">
        <v>5124</v>
      </c>
      <c r="B159" s="302" t="s">
        <v>587</v>
      </c>
      <c r="C159" s="133">
        <v>294</v>
      </c>
      <c r="D159" s="134">
        <v>2.4573310725118507</v>
      </c>
      <c r="E159" s="135">
        <v>0.8</v>
      </c>
      <c r="F159" s="135">
        <f t="shared" si="48"/>
        <v>0.19999999999999996</v>
      </c>
      <c r="G159" s="136">
        <v>0.54635761589403975</v>
      </c>
      <c r="H159" s="664">
        <v>30000</v>
      </c>
      <c r="I159" s="664">
        <v>30000</v>
      </c>
      <c r="J159" s="378">
        <f t="shared" si="49"/>
        <v>30000</v>
      </c>
      <c r="K159" s="280">
        <v>13497.199999999997</v>
      </c>
      <c r="L159" s="512">
        <f t="shared" si="50"/>
        <v>16502.800000000003</v>
      </c>
      <c r="M159" s="150">
        <v>0</v>
      </c>
      <c r="N159" s="380">
        <f t="shared" si="51"/>
        <v>0</v>
      </c>
      <c r="O159" s="640">
        <f t="shared" si="52"/>
        <v>16502.800000000003</v>
      </c>
      <c r="P159" s="279">
        <f t="shared" si="56"/>
        <v>0</v>
      </c>
      <c r="Q159" s="380">
        <f t="shared" si="53"/>
        <v>0</v>
      </c>
      <c r="R159" s="649">
        <f t="shared" si="57"/>
        <v>0</v>
      </c>
      <c r="S159" s="650">
        <f t="shared" si="54"/>
        <v>16502.800000000003</v>
      </c>
      <c r="T159" s="510">
        <f t="shared" si="55"/>
        <v>0</v>
      </c>
    </row>
    <row r="160" spans="1:20" ht="15" customHeight="1" x14ac:dyDescent="0.25">
      <c r="A160" s="75">
        <v>5130</v>
      </c>
      <c r="B160" s="303" t="s">
        <v>588</v>
      </c>
      <c r="C160" s="138">
        <v>566</v>
      </c>
      <c r="D160" s="139">
        <v>4.822972890817538</v>
      </c>
      <c r="E160" s="140">
        <v>0.7</v>
      </c>
      <c r="F160" s="140">
        <f t="shared" si="48"/>
        <v>0.30000000000000004</v>
      </c>
      <c r="G160" s="141">
        <v>0.34551495016611294</v>
      </c>
      <c r="H160" s="663">
        <v>30000</v>
      </c>
      <c r="I160" s="663">
        <v>30000</v>
      </c>
      <c r="J160" s="382">
        <f t="shared" si="49"/>
        <v>30000</v>
      </c>
      <c r="K160" s="282">
        <v>15470.700000000003</v>
      </c>
      <c r="L160" s="511">
        <f t="shared" si="50"/>
        <v>14529.299999999997</v>
      </c>
      <c r="M160" s="155">
        <v>38500</v>
      </c>
      <c r="N160" s="384">
        <f t="shared" si="51"/>
        <v>14529.299999999997</v>
      </c>
      <c r="O160" s="639">
        <f t="shared" si="52"/>
        <v>0</v>
      </c>
      <c r="P160" s="281">
        <f t="shared" ref="P160" si="63">R160/F160</f>
        <v>48429.999999999993</v>
      </c>
      <c r="Q160" s="384">
        <f t="shared" si="53"/>
        <v>33900.999999999993</v>
      </c>
      <c r="R160" s="647">
        <v>14529</v>
      </c>
      <c r="S160" s="648">
        <f t="shared" si="54"/>
        <v>0.29999999999745341</v>
      </c>
      <c r="T160" s="510">
        <f t="shared" si="55"/>
        <v>0</v>
      </c>
    </row>
    <row r="161" spans="1:20" x14ac:dyDescent="0.25">
      <c r="A161" s="75">
        <v>5258</v>
      </c>
      <c r="B161" s="302" t="s">
        <v>590</v>
      </c>
      <c r="C161" s="133">
        <v>254</v>
      </c>
      <c r="D161" s="134">
        <v>13.063894990930802</v>
      </c>
      <c r="E161" s="135">
        <v>0.8</v>
      </c>
      <c r="F161" s="135">
        <f t="shared" si="48"/>
        <v>0.19999999999999996</v>
      </c>
      <c r="G161" s="136">
        <v>0.54379562043795615</v>
      </c>
      <c r="H161" s="664">
        <v>30000</v>
      </c>
      <c r="I161" s="664">
        <v>30000</v>
      </c>
      <c r="J161" s="378">
        <f t="shared" si="49"/>
        <v>30000</v>
      </c>
      <c r="K161" s="280">
        <v>12605.599999999997</v>
      </c>
      <c r="L161" s="512">
        <f t="shared" si="50"/>
        <v>17394.400000000001</v>
      </c>
      <c r="M161" s="150">
        <v>20000</v>
      </c>
      <c r="N161" s="380">
        <f t="shared" si="51"/>
        <v>17394.400000000001</v>
      </c>
      <c r="O161" s="640">
        <f t="shared" si="52"/>
        <v>0</v>
      </c>
      <c r="P161" s="279">
        <f t="shared" si="56"/>
        <v>25000</v>
      </c>
      <c r="Q161" s="380">
        <f t="shared" si="53"/>
        <v>20000</v>
      </c>
      <c r="R161" s="649">
        <f t="shared" si="57"/>
        <v>4999.9999999999991</v>
      </c>
      <c r="S161" s="650">
        <f t="shared" si="54"/>
        <v>12394.400000000001</v>
      </c>
      <c r="T161" s="510">
        <f t="shared" si="55"/>
        <v>0</v>
      </c>
    </row>
    <row r="162" spans="1:20" ht="15" customHeight="1" x14ac:dyDescent="0.25">
      <c r="A162" s="75">
        <v>5264</v>
      </c>
      <c r="B162" s="303" t="s">
        <v>591</v>
      </c>
      <c r="C162" s="138">
        <v>2496</v>
      </c>
      <c r="D162" s="139">
        <v>14.92510533707021</v>
      </c>
      <c r="E162" s="140">
        <v>0.7</v>
      </c>
      <c r="F162" s="140">
        <f t="shared" si="48"/>
        <v>0.30000000000000004</v>
      </c>
      <c r="G162" s="141">
        <v>0.45141700404858298</v>
      </c>
      <c r="H162" s="663">
        <v>0</v>
      </c>
      <c r="I162" s="663">
        <v>60000</v>
      </c>
      <c r="J162" s="382">
        <f t="shared" si="49"/>
        <v>60000</v>
      </c>
      <c r="K162" s="282">
        <v>0</v>
      </c>
      <c r="L162" s="511">
        <f t="shared" si="50"/>
        <v>60000</v>
      </c>
      <c r="M162" s="155">
        <v>275800</v>
      </c>
      <c r="N162" s="384">
        <f t="shared" si="51"/>
        <v>60000</v>
      </c>
      <c r="O162" s="639">
        <f t="shared" si="52"/>
        <v>0</v>
      </c>
      <c r="P162" s="281">
        <f t="shared" ref="P162" si="64">R162/F162</f>
        <v>199999.99999999997</v>
      </c>
      <c r="Q162" s="384">
        <f t="shared" si="53"/>
        <v>139999.99999999997</v>
      </c>
      <c r="R162" s="647">
        <v>60000</v>
      </c>
      <c r="S162" s="648">
        <f t="shared" si="54"/>
        <v>0</v>
      </c>
      <c r="T162" s="510">
        <f t="shared" si="55"/>
        <v>0</v>
      </c>
    </row>
    <row r="163" spans="1:20" x14ac:dyDescent="0.25">
      <c r="A163" s="75">
        <v>5306</v>
      </c>
      <c r="B163" s="302" t="s">
        <v>592</v>
      </c>
      <c r="C163" s="133">
        <v>642</v>
      </c>
      <c r="D163" s="134">
        <v>4.1093261068303288</v>
      </c>
      <c r="E163" s="135">
        <v>0.8</v>
      </c>
      <c r="F163" s="135">
        <f t="shared" si="48"/>
        <v>0.19999999999999996</v>
      </c>
      <c r="G163" s="136">
        <v>0.46991404011461319</v>
      </c>
      <c r="H163" s="664">
        <v>30000</v>
      </c>
      <c r="I163" s="664">
        <v>30000</v>
      </c>
      <c r="J163" s="378">
        <f t="shared" si="49"/>
        <v>30000</v>
      </c>
      <c r="K163" s="280">
        <v>3352.5000000000005</v>
      </c>
      <c r="L163" s="512">
        <f t="shared" si="50"/>
        <v>26647.5</v>
      </c>
      <c r="M163" s="150">
        <v>61600</v>
      </c>
      <c r="N163" s="380">
        <f t="shared" si="51"/>
        <v>26647.5</v>
      </c>
      <c r="O163" s="640">
        <f t="shared" si="52"/>
        <v>0</v>
      </c>
      <c r="P163" s="279">
        <f t="shared" si="56"/>
        <v>77000</v>
      </c>
      <c r="Q163" s="380">
        <f t="shared" si="53"/>
        <v>61600</v>
      </c>
      <c r="R163" s="649">
        <f t="shared" si="57"/>
        <v>15399.999999999996</v>
      </c>
      <c r="S163" s="650">
        <f t="shared" si="54"/>
        <v>11247.500000000004</v>
      </c>
      <c r="T163" s="510">
        <f t="shared" si="55"/>
        <v>0</v>
      </c>
    </row>
    <row r="164" spans="1:20" ht="15" customHeight="1" x14ac:dyDescent="0.25">
      <c r="A164" s="75">
        <v>5362</v>
      </c>
      <c r="B164" s="303" t="s">
        <v>594</v>
      </c>
      <c r="C164" s="138">
        <v>367</v>
      </c>
      <c r="D164" s="139">
        <v>3.8347204835616386</v>
      </c>
      <c r="E164" s="140">
        <v>0.7</v>
      </c>
      <c r="F164" s="140">
        <f t="shared" si="48"/>
        <v>0.30000000000000004</v>
      </c>
      <c r="G164" s="141">
        <v>0.33695652173913043</v>
      </c>
      <c r="H164" s="663">
        <v>30000</v>
      </c>
      <c r="I164" s="663">
        <v>30000</v>
      </c>
      <c r="J164" s="382">
        <f t="shared" si="49"/>
        <v>30000</v>
      </c>
      <c r="K164" s="282">
        <v>5424.3000000000011</v>
      </c>
      <c r="L164" s="511">
        <f t="shared" si="50"/>
        <v>24575.699999999997</v>
      </c>
      <c r="M164" s="155">
        <v>980</v>
      </c>
      <c r="N164" s="384">
        <f t="shared" si="51"/>
        <v>980</v>
      </c>
      <c r="O164" s="639">
        <f t="shared" si="52"/>
        <v>23595.699999999997</v>
      </c>
      <c r="P164" s="281">
        <f t="shared" si="56"/>
        <v>1400</v>
      </c>
      <c r="Q164" s="384">
        <f t="shared" si="53"/>
        <v>979.99999999999989</v>
      </c>
      <c r="R164" s="647">
        <f t="shared" si="57"/>
        <v>420.00000000000006</v>
      </c>
      <c r="S164" s="648">
        <f t="shared" si="54"/>
        <v>24155.699999999997</v>
      </c>
      <c r="T164" s="510">
        <f t="shared" si="55"/>
        <v>0</v>
      </c>
    </row>
    <row r="165" spans="1:20" x14ac:dyDescent="0.25">
      <c r="A165" s="75">
        <v>5376</v>
      </c>
      <c r="B165" s="302" t="s">
        <v>595</v>
      </c>
      <c r="C165" s="133">
        <v>480</v>
      </c>
      <c r="D165" s="134">
        <v>4.3528727697947538</v>
      </c>
      <c r="E165" s="135">
        <v>0.8</v>
      </c>
      <c r="F165" s="135">
        <f t="shared" si="48"/>
        <v>0.19999999999999996</v>
      </c>
      <c r="G165" s="136">
        <v>0.60125260960334026</v>
      </c>
      <c r="H165" s="664">
        <v>30000</v>
      </c>
      <c r="I165" s="664">
        <v>30000</v>
      </c>
      <c r="J165" s="378">
        <f t="shared" si="49"/>
        <v>30000</v>
      </c>
      <c r="K165" s="280">
        <v>22834</v>
      </c>
      <c r="L165" s="512">
        <f t="shared" si="50"/>
        <v>7166</v>
      </c>
      <c r="M165" s="150">
        <v>0</v>
      </c>
      <c r="N165" s="380">
        <f t="shared" si="51"/>
        <v>0</v>
      </c>
      <c r="O165" s="640">
        <f t="shared" si="52"/>
        <v>7166</v>
      </c>
      <c r="P165" s="279">
        <f t="shared" si="56"/>
        <v>0</v>
      </c>
      <c r="Q165" s="380">
        <f t="shared" si="53"/>
        <v>0</v>
      </c>
      <c r="R165" s="649">
        <f t="shared" si="57"/>
        <v>0</v>
      </c>
      <c r="S165" s="650">
        <f t="shared" si="54"/>
        <v>7166</v>
      </c>
      <c r="T165" s="510">
        <f t="shared" si="55"/>
        <v>0</v>
      </c>
    </row>
    <row r="166" spans="1:20" ht="15" customHeight="1" x14ac:dyDescent="0.25">
      <c r="A166" s="75">
        <v>5397</v>
      </c>
      <c r="B166" s="303" t="s">
        <v>596</v>
      </c>
      <c r="C166" s="138">
        <v>308</v>
      </c>
      <c r="D166" s="139">
        <v>1.9373263039939239</v>
      </c>
      <c r="E166" s="140">
        <v>0.7</v>
      </c>
      <c r="F166" s="140">
        <f t="shared" si="48"/>
        <v>0.30000000000000004</v>
      </c>
      <c r="G166" s="141">
        <v>0.38432835820895522</v>
      </c>
      <c r="H166" s="663">
        <v>30000</v>
      </c>
      <c r="I166" s="663">
        <v>30000</v>
      </c>
      <c r="J166" s="382">
        <f t="shared" si="49"/>
        <v>30000</v>
      </c>
      <c r="K166" s="282">
        <v>26009</v>
      </c>
      <c r="L166" s="511">
        <f t="shared" si="50"/>
        <v>3991</v>
      </c>
      <c r="M166" s="155">
        <v>13300</v>
      </c>
      <c r="N166" s="384">
        <f t="shared" si="51"/>
        <v>3991</v>
      </c>
      <c r="O166" s="639">
        <f t="shared" si="52"/>
        <v>0</v>
      </c>
      <c r="P166" s="281">
        <f t="shared" ref="P166" si="65">R166/F166</f>
        <v>13303.333333333332</v>
      </c>
      <c r="Q166" s="384">
        <f t="shared" si="53"/>
        <v>9312.3333333333321</v>
      </c>
      <c r="R166" s="647">
        <v>3991</v>
      </c>
      <c r="S166" s="648">
        <f t="shared" si="54"/>
        <v>0</v>
      </c>
      <c r="T166" s="510">
        <f t="shared" si="55"/>
        <v>0</v>
      </c>
    </row>
    <row r="167" spans="1:20" x14ac:dyDescent="0.25">
      <c r="A167" s="75">
        <v>4522</v>
      </c>
      <c r="B167" s="302" t="s">
        <v>597</v>
      </c>
      <c r="C167" s="133">
        <v>202</v>
      </c>
      <c r="D167" s="134">
        <v>0.69440625759097552</v>
      </c>
      <c r="E167" s="135">
        <v>0.7</v>
      </c>
      <c r="F167" s="135">
        <f t="shared" si="48"/>
        <v>0.30000000000000004</v>
      </c>
      <c r="G167" s="136">
        <v>0.43902439024390244</v>
      </c>
      <c r="H167" s="664">
        <v>30000</v>
      </c>
      <c r="I167" s="664">
        <v>30000</v>
      </c>
      <c r="J167" s="378">
        <f t="shared" si="49"/>
        <v>30000</v>
      </c>
      <c r="K167" s="280">
        <v>18831.2</v>
      </c>
      <c r="L167" s="512">
        <f t="shared" si="50"/>
        <v>11168.8</v>
      </c>
      <c r="M167" s="150">
        <v>1190</v>
      </c>
      <c r="N167" s="380">
        <f t="shared" si="51"/>
        <v>1190</v>
      </c>
      <c r="O167" s="640">
        <f t="shared" si="52"/>
        <v>9978.7999999999993</v>
      </c>
      <c r="P167" s="279">
        <f t="shared" si="56"/>
        <v>1700</v>
      </c>
      <c r="Q167" s="380">
        <f t="shared" si="53"/>
        <v>1190</v>
      </c>
      <c r="R167" s="649">
        <f t="shared" si="57"/>
        <v>510.00000000000006</v>
      </c>
      <c r="S167" s="650">
        <f t="shared" si="54"/>
        <v>10658.8</v>
      </c>
      <c r="T167" s="510">
        <f t="shared" si="55"/>
        <v>0</v>
      </c>
    </row>
    <row r="168" spans="1:20" ht="15" customHeight="1" x14ac:dyDescent="0.25">
      <c r="A168" s="75">
        <v>5457</v>
      </c>
      <c r="B168" s="303" t="s">
        <v>598</v>
      </c>
      <c r="C168" s="138">
        <v>1057</v>
      </c>
      <c r="D168" s="139">
        <v>5.3743759800355102</v>
      </c>
      <c r="E168" s="140">
        <v>0.6</v>
      </c>
      <c r="F168" s="140">
        <f t="shared" si="48"/>
        <v>0.4</v>
      </c>
      <c r="G168" s="141">
        <v>0.35305528612997089</v>
      </c>
      <c r="H168" s="663">
        <v>43560</v>
      </c>
      <c r="I168" s="663">
        <f>40*C168</f>
        <v>42280</v>
      </c>
      <c r="J168" s="382">
        <f t="shared" si="49"/>
        <v>43560</v>
      </c>
      <c r="K168" s="282">
        <v>19694.600000000002</v>
      </c>
      <c r="L168" s="511">
        <f t="shared" si="50"/>
        <v>23865.399999999998</v>
      </c>
      <c r="M168" s="155">
        <v>54600</v>
      </c>
      <c r="N168" s="384">
        <f t="shared" si="51"/>
        <v>23865.399999999998</v>
      </c>
      <c r="O168" s="639">
        <f t="shared" si="52"/>
        <v>0</v>
      </c>
      <c r="P168" s="281">
        <f t="shared" ref="P168" si="66">R168/F168</f>
        <v>59662.5</v>
      </c>
      <c r="Q168" s="384">
        <f t="shared" si="53"/>
        <v>35797.5</v>
      </c>
      <c r="R168" s="647">
        <v>23865</v>
      </c>
      <c r="S168" s="648">
        <f t="shared" si="54"/>
        <v>0.39999999999781721</v>
      </c>
      <c r="T168" s="510">
        <f t="shared" si="55"/>
        <v>0</v>
      </c>
    </row>
    <row r="169" spans="1:20" x14ac:dyDescent="0.25">
      <c r="A169" s="75">
        <v>2485</v>
      </c>
      <c r="B169" s="302" t="s">
        <v>599</v>
      </c>
      <c r="C169" s="133">
        <v>523</v>
      </c>
      <c r="D169" s="134">
        <v>9.1891742032990802</v>
      </c>
      <c r="E169" s="135">
        <v>0.7</v>
      </c>
      <c r="F169" s="135">
        <f t="shared" si="48"/>
        <v>0.30000000000000004</v>
      </c>
      <c r="G169" s="136">
        <v>0.39763779527559057</v>
      </c>
      <c r="H169" s="664">
        <v>30000</v>
      </c>
      <c r="I169" s="664">
        <v>30000</v>
      </c>
      <c r="J169" s="378">
        <f t="shared" si="49"/>
        <v>30000</v>
      </c>
      <c r="K169" s="280">
        <v>8535.6</v>
      </c>
      <c r="L169" s="512">
        <f t="shared" si="50"/>
        <v>21464.400000000001</v>
      </c>
      <c r="M169" s="150">
        <v>0</v>
      </c>
      <c r="N169" s="380">
        <f t="shared" si="51"/>
        <v>0</v>
      </c>
      <c r="O169" s="640">
        <f t="shared" si="52"/>
        <v>21464.400000000001</v>
      </c>
      <c r="P169" s="279">
        <f t="shared" si="56"/>
        <v>0</v>
      </c>
      <c r="Q169" s="380">
        <f t="shared" si="53"/>
        <v>0</v>
      </c>
      <c r="R169" s="649">
        <f t="shared" si="57"/>
        <v>0</v>
      </c>
      <c r="S169" s="650">
        <f t="shared" si="54"/>
        <v>21464.400000000001</v>
      </c>
      <c r="T169" s="510">
        <f t="shared" si="55"/>
        <v>0</v>
      </c>
    </row>
    <row r="170" spans="1:20" ht="15" customHeight="1" x14ac:dyDescent="0.25">
      <c r="A170" s="75">
        <v>5467</v>
      </c>
      <c r="B170" s="303" t="s">
        <v>601</v>
      </c>
      <c r="C170" s="138">
        <v>775</v>
      </c>
      <c r="D170" s="139">
        <v>9.6636545699615741</v>
      </c>
      <c r="E170" s="140">
        <v>0.7</v>
      </c>
      <c r="F170" s="140">
        <f t="shared" si="48"/>
        <v>0.30000000000000004</v>
      </c>
      <c r="G170" s="141">
        <v>0.38227146814404434</v>
      </c>
      <c r="H170" s="663">
        <v>31520</v>
      </c>
      <c r="I170" s="663">
        <f>40*C170</f>
        <v>31000</v>
      </c>
      <c r="J170" s="382">
        <f t="shared" si="49"/>
        <v>31520</v>
      </c>
      <c r="K170" s="282">
        <v>31300.000000000004</v>
      </c>
      <c r="L170" s="511">
        <f t="shared" si="50"/>
        <v>219.99999999999636</v>
      </c>
      <c r="M170" s="155">
        <v>0</v>
      </c>
      <c r="N170" s="384">
        <f t="shared" si="51"/>
        <v>0</v>
      </c>
      <c r="O170" s="639">
        <f t="shared" si="52"/>
        <v>219.99999999999636</v>
      </c>
      <c r="P170" s="281">
        <f t="shared" si="56"/>
        <v>0</v>
      </c>
      <c r="Q170" s="384">
        <f t="shared" si="53"/>
        <v>0</v>
      </c>
      <c r="R170" s="647">
        <f t="shared" si="57"/>
        <v>0</v>
      </c>
      <c r="S170" s="648">
        <f t="shared" si="54"/>
        <v>219.99999999999636</v>
      </c>
      <c r="T170" s="510">
        <f t="shared" si="55"/>
        <v>0</v>
      </c>
    </row>
    <row r="171" spans="1:20" x14ac:dyDescent="0.25">
      <c r="A171" s="75">
        <v>5586</v>
      </c>
      <c r="B171" s="302" t="s">
        <v>603</v>
      </c>
      <c r="C171" s="133">
        <v>784</v>
      </c>
      <c r="D171" s="134">
        <v>7.1720653069421889</v>
      </c>
      <c r="E171" s="135">
        <v>0.6</v>
      </c>
      <c r="F171" s="135">
        <f t="shared" si="48"/>
        <v>0.4</v>
      </c>
      <c r="G171" s="136">
        <v>0.24516129032258063</v>
      </c>
      <c r="H171" s="664">
        <v>31120</v>
      </c>
      <c r="I171" s="664">
        <f>40*C171</f>
        <v>31360</v>
      </c>
      <c r="J171" s="378">
        <f t="shared" si="49"/>
        <v>31360</v>
      </c>
      <c r="K171" s="280">
        <v>22678.800000000003</v>
      </c>
      <c r="L171" s="512">
        <f t="shared" si="50"/>
        <v>8681.1999999999971</v>
      </c>
      <c r="M171" s="150">
        <v>36600</v>
      </c>
      <c r="N171" s="380">
        <f t="shared" si="51"/>
        <v>8681.1999999999971</v>
      </c>
      <c r="O171" s="640">
        <f t="shared" si="52"/>
        <v>0</v>
      </c>
      <c r="P171" s="279">
        <f t="shared" ref="P171:P172" si="67">R171/F171</f>
        <v>21702.5</v>
      </c>
      <c r="Q171" s="380">
        <f t="shared" si="53"/>
        <v>13021.5</v>
      </c>
      <c r="R171" s="649">
        <v>8681</v>
      </c>
      <c r="S171" s="650">
        <f t="shared" si="54"/>
        <v>0.19999999999708962</v>
      </c>
      <c r="T171" s="510">
        <f t="shared" si="55"/>
        <v>0</v>
      </c>
    </row>
    <row r="172" spans="1:20" ht="15" customHeight="1" x14ac:dyDescent="0.25">
      <c r="A172" s="75">
        <v>5593</v>
      </c>
      <c r="B172" s="303" t="s">
        <v>604</v>
      </c>
      <c r="C172" s="138">
        <v>1124</v>
      </c>
      <c r="D172" s="139">
        <v>6.0167117863398625</v>
      </c>
      <c r="E172" s="140">
        <v>0.7</v>
      </c>
      <c r="F172" s="140">
        <f t="shared" si="48"/>
        <v>0.30000000000000004</v>
      </c>
      <c r="G172" s="141">
        <v>0.43807763401109057</v>
      </c>
      <c r="H172" s="663">
        <v>45160</v>
      </c>
      <c r="I172" s="663">
        <f>40*C172</f>
        <v>44960</v>
      </c>
      <c r="J172" s="382">
        <f t="shared" si="49"/>
        <v>45160</v>
      </c>
      <c r="K172" s="282">
        <v>45150</v>
      </c>
      <c r="L172" s="511">
        <f t="shared" si="50"/>
        <v>10</v>
      </c>
      <c r="M172" s="155">
        <v>4900</v>
      </c>
      <c r="N172" s="384">
        <f t="shared" si="51"/>
        <v>10</v>
      </c>
      <c r="O172" s="639">
        <f t="shared" si="52"/>
        <v>0</v>
      </c>
      <c r="P172" s="281">
        <f t="shared" si="67"/>
        <v>33.333333333333329</v>
      </c>
      <c r="Q172" s="384">
        <f t="shared" si="53"/>
        <v>23.333333333333329</v>
      </c>
      <c r="R172" s="647">
        <v>10</v>
      </c>
      <c r="S172" s="648">
        <f t="shared" si="54"/>
        <v>0</v>
      </c>
      <c r="T172" s="510">
        <f t="shared" si="55"/>
        <v>0</v>
      </c>
    </row>
    <row r="173" spans="1:20" x14ac:dyDescent="0.25">
      <c r="A173" s="75">
        <v>5614</v>
      </c>
      <c r="B173" s="302" t="s">
        <v>605</v>
      </c>
      <c r="C173" s="133">
        <v>240</v>
      </c>
      <c r="D173" s="134">
        <v>8.8064345681911576</v>
      </c>
      <c r="E173" s="135">
        <v>0.5</v>
      </c>
      <c r="F173" s="135">
        <f t="shared" si="48"/>
        <v>0.5</v>
      </c>
      <c r="G173" s="136">
        <v>0.20588235294117646</v>
      </c>
      <c r="H173" s="664">
        <v>30000</v>
      </c>
      <c r="I173" s="664">
        <v>30000</v>
      </c>
      <c r="J173" s="378">
        <f t="shared" si="49"/>
        <v>30000</v>
      </c>
      <c r="K173" s="280">
        <v>14000</v>
      </c>
      <c r="L173" s="512">
        <f t="shared" si="50"/>
        <v>16000</v>
      </c>
      <c r="M173" s="150">
        <v>5500</v>
      </c>
      <c r="N173" s="380">
        <f t="shared" si="51"/>
        <v>5500</v>
      </c>
      <c r="O173" s="640">
        <f t="shared" si="52"/>
        <v>10500</v>
      </c>
      <c r="P173" s="279">
        <f t="shared" si="56"/>
        <v>11000</v>
      </c>
      <c r="Q173" s="380">
        <f t="shared" si="53"/>
        <v>5500</v>
      </c>
      <c r="R173" s="649">
        <f t="shared" si="57"/>
        <v>5500</v>
      </c>
      <c r="S173" s="650">
        <f t="shared" si="54"/>
        <v>10500</v>
      </c>
      <c r="T173" s="510">
        <f t="shared" si="55"/>
        <v>0</v>
      </c>
    </row>
    <row r="174" spans="1:20" ht="15" customHeight="1" x14ac:dyDescent="0.25">
      <c r="A174" s="75">
        <v>5628</v>
      </c>
      <c r="B174" s="303" t="s">
        <v>606</v>
      </c>
      <c r="C174" s="138">
        <v>928</v>
      </c>
      <c r="D174" s="139">
        <v>8.0091831637082702</v>
      </c>
      <c r="E174" s="140">
        <v>0.5</v>
      </c>
      <c r="F174" s="140">
        <f t="shared" si="48"/>
        <v>0.5</v>
      </c>
      <c r="G174" s="141">
        <v>0.14655172413793102</v>
      </c>
      <c r="H174" s="663">
        <v>38160</v>
      </c>
      <c r="I174" s="663">
        <f>40*C174</f>
        <v>37120</v>
      </c>
      <c r="J174" s="382">
        <f t="shared" si="49"/>
        <v>38160</v>
      </c>
      <c r="K174" s="282">
        <v>16000</v>
      </c>
      <c r="L174" s="511">
        <f t="shared" si="50"/>
        <v>22160</v>
      </c>
      <c r="M174" s="155">
        <v>55000</v>
      </c>
      <c r="N174" s="384">
        <f t="shared" si="51"/>
        <v>22160</v>
      </c>
      <c r="O174" s="639">
        <f t="shared" si="52"/>
        <v>0</v>
      </c>
      <c r="P174" s="281">
        <f t="shared" ref="P174" si="68">R174/F174</f>
        <v>44320</v>
      </c>
      <c r="Q174" s="384">
        <f t="shared" si="53"/>
        <v>22160</v>
      </c>
      <c r="R174" s="647">
        <v>22160</v>
      </c>
      <c r="S174" s="648">
        <f t="shared" si="54"/>
        <v>0</v>
      </c>
      <c r="T174" s="510">
        <f t="shared" si="55"/>
        <v>0</v>
      </c>
    </row>
    <row r="175" spans="1:20" x14ac:dyDescent="0.25">
      <c r="A175" s="75">
        <v>5663</v>
      </c>
      <c r="B175" s="302" t="s">
        <v>607</v>
      </c>
      <c r="C175" s="133">
        <v>4821</v>
      </c>
      <c r="D175" s="134">
        <v>11.888996366440837</v>
      </c>
      <c r="E175" s="135">
        <v>0.6</v>
      </c>
      <c r="F175" s="135">
        <f t="shared" si="48"/>
        <v>0.4</v>
      </c>
      <c r="G175" s="136">
        <v>0.44099510950457155</v>
      </c>
      <c r="H175" s="664">
        <v>60000</v>
      </c>
      <c r="I175" s="664">
        <v>60000</v>
      </c>
      <c r="J175" s="378">
        <f t="shared" si="49"/>
        <v>60000</v>
      </c>
      <c r="K175" s="280">
        <v>0</v>
      </c>
      <c r="L175" s="512">
        <f t="shared" si="50"/>
        <v>60000</v>
      </c>
      <c r="M175" s="150">
        <v>35400</v>
      </c>
      <c r="N175" s="380">
        <f t="shared" si="51"/>
        <v>35400</v>
      </c>
      <c r="O175" s="640">
        <f t="shared" si="52"/>
        <v>24600</v>
      </c>
      <c r="P175" s="279">
        <f t="shared" si="56"/>
        <v>59000</v>
      </c>
      <c r="Q175" s="380">
        <f t="shared" si="53"/>
        <v>35400</v>
      </c>
      <c r="R175" s="649">
        <f t="shared" si="57"/>
        <v>23600</v>
      </c>
      <c r="S175" s="650">
        <f t="shared" si="54"/>
        <v>36400</v>
      </c>
      <c r="T175" s="510">
        <f t="shared" si="55"/>
        <v>0</v>
      </c>
    </row>
    <row r="176" spans="1:20" ht="15" customHeight="1" x14ac:dyDescent="0.25">
      <c r="A176" s="75">
        <v>5670</v>
      </c>
      <c r="B176" s="303" t="s">
        <v>608</v>
      </c>
      <c r="C176" s="138">
        <v>391</v>
      </c>
      <c r="D176" s="139">
        <v>1.2929124619071573</v>
      </c>
      <c r="E176" s="140">
        <v>0.7</v>
      </c>
      <c r="F176" s="140">
        <f t="shared" si="48"/>
        <v>0.30000000000000004</v>
      </c>
      <c r="G176" s="141">
        <v>0.55040871934604907</v>
      </c>
      <c r="H176" s="663">
        <v>30000</v>
      </c>
      <c r="I176" s="663">
        <v>30000</v>
      </c>
      <c r="J176" s="382">
        <f t="shared" si="49"/>
        <v>30000</v>
      </c>
      <c r="K176" s="282">
        <v>23548.500000000004</v>
      </c>
      <c r="L176" s="511">
        <f t="shared" si="50"/>
        <v>6451.4999999999964</v>
      </c>
      <c r="M176" s="155">
        <v>0</v>
      </c>
      <c r="N176" s="384">
        <f t="shared" si="51"/>
        <v>0</v>
      </c>
      <c r="O176" s="639">
        <f t="shared" si="52"/>
        <v>6451.4999999999964</v>
      </c>
      <c r="P176" s="281">
        <f t="shared" si="56"/>
        <v>0</v>
      </c>
      <c r="Q176" s="384">
        <f t="shared" si="53"/>
        <v>0</v>
      </c>
      <c r="R176" s="647">
        <f t="shared" si="57"/>
        <v>0</v>
      </c>
      <c r="S176" s="648">
        <f t="shared" si="54"/>
        <v>6451.4999999999964</v>
      </c>
      <c r="T176" s="510">
        <f t="shared" si="55"/>
        <v>0</v>
      </c>
    </row>
    <row r="177" spans="1:20" x14ac:dyDescent="0.25">
      <c r="A177" s="75">
        <v>5733</v>
      </c>
      <c r="B177" s="302" t="s">
        <v>610</v>
      </c>
      <c r="C177" s="133">
        <v>486</v>
      </c>
      <c r="D177" s="134">
        <v>1.5994102612360384</v>
      </c>
      <c r="E177" s="135">
        <v>0.7</v>
      </c>
      <c r="F177" s="135">
        <f t="shared" si="48"/>
        <v>0.30000000000000004</v>
      </c>
      <c r="G177" s="136">
        <v>0.35546875</v>
      </c>
      <c r="H177" s="664">
        <v>30000</v>
      </c>
      <c r="I177" s="664">
        <v>30000</v>
      </c>
      <c r="J177" s="378">
        <f t="shared" si="49"/>
        <v>30000</v>
      </c>
      <c r="K177" s="280">
        <v>28987.9</v>
      </c>
      <c r="L177" s="512">
        <f t="shared" si="50"/>
        <v>1012.0999999999985</v>
      </c>
      <c r="M177" s="150">
        <v>2100</v>
      </c>
      <c r="N177" s="380">
        <f t="shared" si="51"/>
        <v>1012.0999999999985</v>
      </c>
      <c r="O177" s="640">
        <f t="shared" si="52"/>
        <v>0</v>
      </c>
      <c r="P177" s="279">
        <f t="shared" si="56"/>
        <v>3000</v>
      </c>
      <c r="Q177" s="380">
        <f t="shared" si="53"/>
        <v>2100</v>
      </c>
      <c r="R177" s="649">
        <f t="shared" si="57"/>
        <v>900.00000000000011</v>
      </c>
      <c r="S177" s="650">
        <f t="shared" si="54"/>
        <v>112.09999999999843</v>
      </c>
      <c r="T177" s="510">
        <f t="shared" si="55"/>
        <v>0</v>
      </c>
    </row>
    <row r="178" spans="1:20" ht="15" customHeight="1" x14ac:dyDescent="0.25">
      <c r="A178" s="75">
        <v>5740</v>
      </c>
      <c r="B178" s="303" t="s">
        <v>611</v>
      </c>
      <c r="C178" s="138">
        <v>249</v>
      </c>
      <c r="D178" s="139">
        <v>2.56269862432403</v>
      </c>
      <c r="E178" s="140">
        <v>0.8</v>
      </c>
      <c r="F178" s="140">
        <f t="shared" si="48"/>
        <v>0.19999999999999996</v>
      </c>
      <c r="G178" s="141">
        <v>0.56387665198237891</v>
      </c>
      <c r="H178" s="663">
        <v>30000</v>
      </c>
      <c r="I178" s="663">
        <v>30000</v>
      </c>
      <c r="J178" s="382">
        <f t="shared" si="49"/>
        <v>30000</v>
      </c>
      <c r="K178" s="282">
        <v>0</v>
      </c>
      <c r="L178" s="511">
        <f t="shared" si="50"/>
        <v>30000</v>
      </c>
      <c r="M178" s="155">
        <v>0</v>
      </c>
      <c r="N178" s="384">
        <f t="shared" si="51"/>
        <v>0</v>
      </c>
      <c r="O178" s="639">
        <f t="shared" si="52"/>
        <v>30000</v>
      </c>
      <c r="P178" s="281">
        <f t="shared" si="56"/>
        <v>0</v>
      </c>
      <c r="Q178" s="384">
        <f t="shared" si="53"/>
        <v>0</v>
      </c>
      <c r="R178" s="647">
        <f t="shared" si="57"/>
        <v>0</v>
      </c>
      <c r="S178" s="648">
        <f t="shared" si="54"/>
        <v>30000</v>
      </c>
      <c r="T178" s="510">
        <f t="shared" si="55"/>
        <v>0</v>
      </c>
    </row>
    <row r="179" spans="1:20" x14ac:dyDescent="0.25">
      <c r="A179" s="75">
        <v>126</v>
      </c>
      <c r="B179" s="302" t="s">
        <v>614</v>
      </c>
      <c r="C179" s="133">
        <v>966</v>
      </c>
      <c r="D179" s="134">
        <v>9.7076353472336052</v>
      </c>
      <c r="E179" s="135">
        <v>0.6</v>
      </c>
      <c r="F179" s="135">
        <f t="shared" si="48"/>
        <v>0.4</v>
      </c>
      <c r="G179" s="136">
        <v>0.17986798679867988</v>
      </c>
      <c r="H179" s="664">
        <v>39400</v>
      </c>
      <c r="I179" s="664">
        <f>40*C179</f>
        <v>38640</v>
      </c>
      <c r="J179" s="378">
        <f t="shared" si="49"/>
        <v>39400</v>
      </c>
      <c r="K179" s="280">
        <v>39372.400000000001</v>
      </c>
      <c r="L179" s="512">
        <f t="shared" si="50"/>
        <v>27.599999999998545</v>
      </c>
      <c r="M179" s="150">
        <v>24000</v>
      </c>
      <c r="N179" s="380">
        <f t="shared" si="51"/>
        <v>27.599999999998545</v>
      </c>
      <c r="O179" s="640">
        <f t="shared" si="52"/>
        <v>0</v>
      </c>
      <c r="P179" s="279">
        <f t="shared" ref="P179" si="69">R179/F179</f>
        <v>70</v>
      </c>
      <c r="Q179" s="380">
        <f t="shared" si="53"/>
        <v>42</v>
      </c>
      <c r="R179" s="649">
        <v>28</v>
      </c>
      <c r="S179" s="650">
        <f t="shared" si="54"/>
        <v>-0.40000000000145519</v>
      </c>
      <c r="T179" s="510">
        <f t="shared" si="55"/>
        <v>0</v>
      </c>
    </row>
    <row r="180" spans="1:20" ht="15" customHeight="1" x14ac:dyDescent="0.25">
      <c r="A180" s="75">
        <v>4375</v>
      </c>
      <c r="B180" s="303" t="s">
        <v>615</v>
      </c>
      <c r="C180" s="138">
        <v>636</v>
      </c>
      <c r="D180" s="139">
        <v>2.8974282399152713</v>
      </c>
      <c r="E180" s="140">
        <v>0.8</v>
      </c>
      <c r="F180" s="140">
        <f t="shared" si="48"/>
        <v>0.19999999999999996</v>
      </c>
      <c r="G180" s="141">
        <v>0.52131147540983602</v>
      </c>
      <c r="H180" s="663">
        <v>30000</v>
      </c>
      <c r="I180" s="663">
        <v>30000</v>
      </c>
      <c r="J180" s="382">
        <f t="shared" si="49"/>
        <v>30000</v>
      </c>
      <c r="K180" s="282">
        <v>28598.6</v>
      </c>
      <c r="L180" s="511">
        <f t="shared" si="50"/>
        <v>1401.4000000000015</v>
      </c>
      <c r="M180" s="155">
        <v>2080</v>
      </c>
      <c r="N180" s="384">
        <f t="shared" si="51"/>
        <v>1401.4000000000015</v>
      </c>
      <c r="O180" s="639">
        <f t="shared" si="52"/>
        <v>0</v>
      </c>
      <c r="P180" s="281">
        <f t="shared" si="56"/>
        <v>2600</v>
      </c>
      <c r="Q180" s="384">
        <f t="shared" si="53"/>
        <v>2080</v>
      </c>
      <c r="R180" s="647">
        <f t="shared" si="57"/>
        <v>519.99999999999989</v>
      </c>
      <c r="S180" s="648">
        <f t="shared" si="54"/>
        <v>881.40000000000157</v>
      </c>
      <c r="T180" s="510">
        <f t="shared" si="55"/>
        <v>0</v>
      </c>
    </row>
    <row r="181" spans="1:20" x14ac:dyDescent="0.25">
      <c r="A181" s="75">
        <v>238</v>
      </c>
      <c r="B181" s="302" t="s">
        <v>618</v>
      </c>
      <c r="C181" s="133">
        <v>1077</v>
      </c>
      <c r="D181" s="134">
        <v>7.3235415311879484</v>
      </c>
      <c r="E181" s="135">
        <v>0.8</v>
      </c>
      <c r="F181" s="135">
        <f t="shared" si="48"/>
        <v>0.19999999999999996</v>
      </c>
      <c r="G181" s="136">
        <v>0.49679487179487181</v>
      </c>
      <c r="H181" s="664">
        <v>43320</v>
      </c>
      <c r="I181" s="664">
        <f>40*C181</f>
        <v>43080</v>
      </c>
      <c r="J181" s="378">
        <f t="shared" si="49"/>
        <v>43320</v>
      </c>
      <c r="K181" s="280">
        <v>0</v>
      </c>
      <c r="L181" s="512">
        <f t="shared" si="50"/>
        <v>43320</v>
      </c>
      <c r="M181" s="150">
        <v>800</v>
      </c>
      <c r="N181" s="380">
        <f t="shared" si="51"/>
        <v>800</v>
      </c>
      <c r="O181" s="640">
        <f t="shared" si="52"/>
        <v>42520</v>
      </c>
      <c r="P181" s="279">
        <f t="shared" si="56"/>
        <v>1000</v>
      </c>
      <c r="Q181" s="380">
        <f t="shared" si="53"/>
        <v>800</v>
      </c>
      <c r="R181" s="649">
        <f t="shared" si="57"/>
        <v>199.99999999999994</v>
      </c>
      <c r="S181" s="650">
        <f t="shared" si="54"/>
        <v>43120</v>
      </c>
      <c r="T181" s="510">
        <f t="shared" si="55"/>
        <v>0</v>
      </c>
    </row>
    <row r="182" spans="1:20" ht="15" customHeight="1" x14ac:dyDescent="0.25">
      <c r="A182" s="75">
        <v>5866</v>
      </c>
      <c r="B182" s="303" t="s">
        <v>619</v>
      </c>
      <c r="C182" s="138">
        <v>980</v>
      </c>
      <c r="D182" s="139">
        <v>8.293277416942777</v>
      </c>
      <c r="E182" s="140">
        <v>0.5</v>
      </c>
      <c r="F182" s="140">
        <f t="shared" si="48"/>
        <v>0.5</v>
      </c>
      <c r="G182" s="141">
        <v>0.1619718309859155</v>
      </c>
      <c r="H182" s="663">
        <v>39920</v>
      </c>
      <c r="I182" s="663">
        <f>40*C182</f>
        <v>39200</v>
      </c>
      <c r="J182" s="382">
        <f t="shared" si="49"/>
        <v>39920</v>
      </c>
      <c r="K182" s="282">
        <v>29765</v>
      </c>
      <c r="L182" s="511">
        <f t="shared" si="50"/>
        <v>10155</v>
      </c>
      <c r="M182" s="155">
        <v>23500</v>
      </c>
      <c r="N182" s="384">
        <f t="shared" si="51"/>
        <v>10155</v>
      </c>
      <c r="O182" s="639">
        <f t="shared" si="52"/>
        <v>0</v>
      </c>
      <c r="P182" s="281">
        <f t="shared" ref="P182:P183" si="70">R182/F182</f>
        <v>20310</v>
      </c>
      <c r="Q182" s="384">
        <f t="shared" si="53"/>
        <v>10155</v>
      </c>
      <c r="R182" s="647">
        <v>10155</v>
      </c>
      <c r="S182" s="648">
        <f t="shared" si="54"/>
        <v>0</v>
      </c>
      <c r="T182" s="510">
        <f t="shared" si="55"/>
        <v>0</v>
      </c>
    </row>
    <row r="183" spans="1:20" x14ac:dyDescent="0.25">
      <c r="A183" s="75">
        <v>5985</v>
      </c>
      <c r="B183" s="302" t="s">
        <v>620</v>
      </c>
      <c r="C183" s="133">
        <v>1177</v>
      </c>
      <c r="D183" s="134">
        <v>6.2487061442064888</v>
      </c>
      <c r="E183" s="135">
        <v>0.7</v>
      </c>
      <c r="F183" s="135">
        <f t="shared" si="48"/>
        <v>0.30000000000000004</v>
      </c>
      <c r="G183" s="136">
        <v>0.38135593220338981</v>
      </c>
      <c r="H183" s="664">
        <v>46480</v>
      </c>
      <c r="I183" s="664">
        <f>40*C183</f>
        <v>47080</v>
      </c>
      <c r="J183" s="378">
        <f t="shared" si="49"/>
        <v>47080</v>
      </c>
      <c r="K183" s="280">
        <v>46479.5</v>
      </c>
      <c r="L183" s="512">
        <f t="shared" si="50"/>
        <v>600.5</v>
      </c>
      <c r="M183" s="150">
        <v>30100</v>
      </c>
      <c r="N183" s="380">
        <f t="shared" si="51"/>
        <v>600.5</v>
      </c>
      <c r="O183" s="640">
        <f t="shared" si="52"/>
        <v>0</v>
      </c>
      <c r="P183" s="279">
        <f t="shared" si="70"/>
        <v>2001.6666666666663</v>
      </c>
      <c r="Q183" s="380">
        <f t="shared" si="53"/>
        <v>1401.1666666666663</v>
      </c>
      <c r="R183" s="649">
        <v>600.5</v>
      </c>
      <c r="S183" s="650">
        <f t="shared" si="54"/>
        <v>0</v>
      </c>
      <c r="T183" s="510">
        <f t="shared" si="55"/>
        <v>0</v>
      </c>
    </row>
    <row r="184" spans="1:20" ht="15" customHeight="1" x14ac:dyDescent="0.25">
      <c r="A184" s="75">
        <v>5992</v>
      </c>
      <c r="B184" s="303" t="s">
        <v>621</v>
      </c>
      <c r="C184" s="138">
        <v>409</v>
      </c>
      <c r="D184" s="139">
        <v>1.168060768756179</v>
      </c>
      <c r="E184" s="140">
        <v>0.8</v>
      </c>
      <c r="F184" s="140">
        <f t="shared" si="48"/>
        <v>0.19999999999999996</v>
      </c>
      <c r="G184" s="141">
        <v>0.44029850746268656</v>
      </c>
      <c r="H184" s="663">
        <v>30000</v>
      </c>
      <c r="I184" s="663">
        <v>30000</v>
      </c>
      <c r="J184" s="382">
        <f t="shared" si="49"/>
        <v>30000</v>
      </c>
      <c r="K184" s="282">
        <v>0</v>
      </c>
      <c r="L184" s="511">
        <f t="shared" si="50"/>
        <v>30000</v>
      </c>
      <c r="M184" s="155">
        <v>560</v>
      </c>
      <c r="N184" s="384">
        <f t="shared" si="51"/>
        <v>560</v>
      </c>
      <c r="O184" s="639">
        <f t="shared" si="52"/>
        <v>29440</v>
      </c>
      <c r="P184" s="281">
        <f t="shared" si="56"/>
        <v>700</v>
      </c>
      <c r="Q184" s="384">
        <f t="shared" si="53"/>
        <v>560</v>
      </c>
      <c r="R184" s="647">
        <f t="shared" si="57"/>
        <v>139.99999999999997</v>
      </c>
      <c r="S184" s="648">
        <f t="shared" si="54"/>
        <v>29860</v>
      </c>
      <c r="T184" s="510">
        <f t="shared" si="55"/>
        <v>0</v>
      </c>
    </row>
    <row r="185" spans="1:20" x14ac:dyDescent="0.25">
      <c r="A185" s="75">
        <v>6069</v>
      </c>
      <c r="B185" s="302" t="s">
        <v>623</v>
      </c>
      <c r="C185" s="133">
        <v>72</v>
      </c>
      <c r="D185" s="134">
        <v>2.813511182513162</v>
      </c>
      <c r="E185" s="135">
        <v>0.7</v>
      </c>
      <c r="F185" s="135">
        <f t="shared" si="48"/>
        <v>0.30000000000000004</v>
      </c>
      <c r="G185" s="136">
        <v>0</v>
      </c>
      <c r="H185" s="664">
        <v>30000</v>
      </c>
      <c r="I185" s="664">
        <v>30000</v>
      </c>
      <c r="J185" s="378">
        <f t="shared" si="49"/>
        <v>30000</v>
      </c>
      <c r="K185" s="280">
        <v>26150.25</v>
      </c>
      <c r="L185" s="512">
        <f t="shared" si="50"/>
        <v>3849.75</v>
      </c>
      <c r="M185" s="150">
        <v>350</v>
      </c>
      <c r="N185" s="380">
        <f t="shared" si="51"/>
        <v>350</v>
      </c>
      <c r="O185" s="640">
        <f t="shared" si="52"/>
        <v>3499.75</v>
      </c>
      <c r="P185" s="279">
        <f t="shared" si="56"/>
        <v>500.00000000000006</v>
      </c>
      <c r="Q185" s="380">
        <f t="shared" si="53"/>
        <v>350</v>
      </c>
      <c r="R185" s="649">
        <f t="shared" si="57"/>
        <v>150.00000000000003</v>
      </c>
      <c r="S185" s="650">
        <f t="shared" si="54"/>
        <v>3699.75</v>
      </c>
      <c r="T185" s="510">
        <f t="shared" si="55"/>
        <v>0</v>
      </c>
    </row>
    <row r="186" spans="1:20" ht="15" customHeight="1" x14ac:dyDescent="0.25">
      <c r="A186" s="75">
        <v>6083</v>
      </c>
      <c r="B186" s="303" t="s">
        <v>624</v>
      </c>
      <c r="C186" s="138">
        <v>1130</v>
      </c>
      <c r="D186" s="139">
        <v>13.051724399602774</v>
      </c>
      <c r="E186" s="140">
        <v>0.5</v>
      </c>
      <c r="F186" s="140">
        <f t="shared" si="48"/>
        <v>0.5</v>
      </c>
      <c r="G186" s="141">
        <v>8.7352138307552327E-2</v>
      </c>
      <c r="H186" s="663">
        <v>44320</v>
      </c>
      <c r="I186" s="663">
        <f>40*C186</f>
        <v>45200</v>
      </c>
      <c r="J186" s="382">
        <f t="shared" si="49"/>
        <v>45200</v>
      </c>
      <c r="K186" s="282">
        <v>0</v>
      </c>
      <c r="L186" s="511">
        <f t="shared" si="50"/>
        <v>45200</v>
      </c>
      <c r="M186" s="155">
        <v>48000</v>
      </c>
      <c r="N186" s="384">
        <f t="shared" si="51"/>
        <v>45200</v>
      </c>
      <c r="O186" s="639">
        <f t="shared" si="52"/>
        <v>0</v>
      </c>
      <c r="P186" s="281">
        <f t="shared" ref="P186" si="71">R186/F186</f>
        <v>90400</v>
      </c>
      <c r="Q186" s="384">
        <f t="shared" si="53"/>
        <v>45200</v>
      </c>
      <c r="R186" s="647">
        <v>45200</v>
      </c>
      <c r="S186" s="648">
        <f t="shared" si="54"/>
        <v>0</v>
      </c>
      <c r="T186" s="510">
        <f t="shared" si="55"/>
        <v>0</v>
      </c>
    </row>
    <row r="187" spans="1:20" x14ac:dyDescent="0.25">
      <c r="A187" s="75">
        <v>6118</v>
      </c>
      <c r="B187" s="302" t="s">
        <v>625</v>
      </c>
      <c r="C187" s="133">
        <v>853</v>
      </c>
      <c r="D187" s="134">
        <v>10.18503844717686</v>
      </c>
      <c r="E187" s="135">
        <v>0.6</v>
      </c>
      <c r="F187" s="135">
        <f t="shared" si="48"/>
        <v>0.4</v>
      </c>
      <c r="G187" s="136">
        <v>0.35447761194029853</v>
      </c>
      <c r="H187" s="664">
        <v>34600</v>
      </c>
      <c r="I187" s="664">
        <f>40*C187</f>
        <v>34120</v>
      </c>
      <c r="J187" s="378">
        <f t="shared" si="49"/>
        <v>34600</v>
      </c>
      <c r="K187" s="280">
        <v>0</v>
      </c>
      <c r="L187" s="512">
        <f t="shared" si="50"/>
        <v>34600</v>
      </c>
      <c r="M187" s="150">
        <v>33000</v>
      </c>
      <c r="N187" s="380">
        <f t="shared" si="51"/>
        <v>33000</v>
      </c>
      <c r="O187" s="640">
        <f t="shared" si="52"/>
        <v>1600</v>
      </c>
      <c r="P187" s="279">
        <f t="shared" si="56"/>
        <v>55000</v>
      </c>
      <c r="Q187" s="380">
        <f t="shared" si="53"/>
        <v>33000</v>
      </c>
      <c r="R187" s="649">
        <f t="shared" si="57"/>
        <v>22000</v>
      </c>
      <c r="S187" s="650">
        <f t="shared" si="54"/>
        <v>12600</v>
      </c>
      <c r="T187" s="510">
        <f t="shared" si="55"/>
        <v>0</v>
      </c>
    </row>
    <row r="188" spans="1:20" ht="15" customHeight="1" x14ac:dyDescent="0.25">
      <c r="A188" s="75">
        <v>6195</v>
      </c>
      <c r="B188" s="303" t="s">
        <v>626</v>
      </c>
      <c r="C188" s="138">
        <v>2142</v>
      </c>
      <c r="D188" s="139">
        <v>13.490873642215762</v>
      </c>
      <c r="E188" s="140">
        <v>0.7</v>
      </c>
      <c r="F188" s="140">
        <f t="shared" si="48"/>
        <v>0.30000000000000004</v>
      </c>
      <c r="G188" s="141">
        <v>0.39479795633999071</v>
      </c>
      <c r="H188" s="663">
        <v>60000</v>
      </c>
      <c r="I188" s="663">
        <v>60000</v>
      </c>
      <c r="J188" s="382">
        <f t="shared" si="49"/>
        <v>60000</v>
      </c>
      <c r="K188" s="282">
        <v>59534.400000000001</v>
      </c>
      <c r="L188" s="511">
        <f t="shared" si="50"/>
        <v>465.59999999999854</v>
      </c>
      <c r="M188" s="155">
        <v>6300</v>
      </c>
      <c r="N188" s="384">
        <f t="shared" si="51"/>
        <v>465.59999999999854</v>
      </c>
      <c r="O188" s="639">
        <f t="shared" si="52"/>
        <v>0</v>
      </c>
      <c r="P188" s="281">
        <f t="shared" ref="P188" si="72">R188/F188</f>
        <v>1553.333333333333</v>
      </c>
      <c r="Q188" s="384">
        <f t="shared" si="53"/>
        <v>1087.333333333333</v>
      </c>
      <c r="R188" s="647">
        <v>466</v>
      </c>
      <c r="S188" s="648">
        <f t="shared" si="54"/>
        <v>-0.40000000000145519</v>
      </c>
      <c r="T188" s="510">
        <f t="shared" si="55"/>
        <v>0</v>
      </c>
    </row>
    <row r="189" spans="1:20" x14ac:dyDescent="0.25">
      <c r="A189" s="75">
        <v>6216</v>
      </c>
      <c r="B189" s="302" t="s">
        <v>627</v>
      </c>
      <c r="C189" s="133">
        <v>2062</v>
      </c>
      <c r="D189" s="134">
        <v>11.672006258577305</v>
      </c>
      <c r="E189" s="135">
        <v>0.7</v>
      </c>
      <c r="F189" s="135">
        <f t="shared" si="48"/>
        <v>0.30000000000000004</v>
      </c>
      <c r="G189" s="136">
        <v>0.34190231362467866</v>
      </c>
      <c r="H189" s="664">
        <v>60000</v>
      </c>
      <c r="I189" s="664">
        <v>60000</v>
      </c>
      <c r="J189" s="378">
        <f t="shared" si="49"/>
        <v>60000</v>
      </c>
      <c r="K189" s="280">
        <v>42600.3</v>
      </c>
      <c r="L189" s="512">
        <f t="shared" si="50"/>
        <v>17399.699999999997</v>
      </c>
      <c r="M189" s="150">
        <v>8400</v>
      </c>
      <c r="N189" s="380">
        <f t="shared" si="51"/>
        <v>8400</v>
      </c>
      <c r="O189" s="640">
        <f t="shared" si="52"/>
        <v>8999.6999999999971</v>
      </c>
      <c r="P189" s="279">
        <f t="shared" si="56"/>
        <v>12000</v>
      </c>
      <c r="Q189" s="380">
        <f t="shared" si="53"/>
        <v>8400</v>
      </c>
      <c r="R189" s="649">
        <f t="shared" si="57"/>
        <v>3600.0000000000005</v>
      </c>
      <c r="S189" s="650">
        <f t="shared" si="54"/>
        <v>13799.699999999997</v>
      </c>
      <c r="T189" s="510">
        <f t="shared" si="55"/>
        <v>0</v>
      </c>
    </row>
    <row r="190" spans="1:20" ht="15" customHeight="1" x14ac:dyDescent="0.25">
      <c r="A190" s="75">
        <v>6230</v>
      </c>
      <c r="B190" s="303" t="s">
        <v>628</v>
      </c>
      <c r="C190" s="138">
        <v>465</v>
      </c>
      <c r="D190" s="139">
        <v>1.1043294272648139</v>
      </c>
      <c r="E190" s="140">
        <v>0.8</v>
      </c>
      <c r="F190" s="140">
        <f t="shared" si="48"/>
        <v>0.19999999999999996</v>
      </c>
      <c r="G190" s="141">
        <v>0.5022321428571429</v>
      </c>
      <c r="H190" s="663">
        <v>30000</v>
      </c>
      <c r="I190" s="663">
        <v>30000</v>
      </c>
      <c r="J190" s="382">
        <f t="shared" si="49"/>
        <v>30000</v>
      </c>
      <c r="K190" s="282">
        <v>0</v>
      </c>
      <c r="L190" s="511">
        <f t="shared" si="50"/>
        <v>30000</v>
      </c>
      <c r="M190" s="155">
        <v>20000</v>
      </c>
      <c r="N190" s="384">
        <f t="shared" si="51"/>
        <v>20000</v>
      </c>
      <c r="O190" s="639">
        <f t="shared" si="52"/>
        <v>10000</v>
      </c>
      <c r="P190" s="281">
        <f t="shared" si="56"/>
        <v>25000</v>
      </c>
      <c r="Q190" s="384">
        <f t="shared" si="53"/>
        <v>20000</v>
      </c>
      <c r="R190" s="647">
        <f t="shared" si="57"/>
        <v>4999.9999999999991</v>
      </c>
      <c r="S190" s="648">
        <f t="shared" si="54"/>
        <v>25000</v>
      </c>
      <c r="T190" s="510">
        <f t="shared" si="55"/>
        <v>0</v>
      </c>
    </row>
    <row r="191" spans="1:20" x14ac:dyDescent="0.25">
      <c r="A191" s="75">
        <v>6237</v>
      </c>
      <c r="B191" s="302" t="s">
        <v>629</v>
      </c>
      <c r="C191" s="133">
        <v>1404</v>
      </c>
      <c r="D191" s="134">
        <v>7.9982225488504897</v>
      </c>
      <c r="E191" s="135">
        <v>0.8</v>
      </c>
      <c r="F191" s="135">
        <f t="shared" si="48"/>
        <v>0.19999999999999996</v>
      </c>
      <c r="G191" s="136">
        <v>0.56774668630338732</v>
      </c>
      <c r="H191" s="664">
        <v>56320</v>
      </c>
      <c r="I191" s="664">
        <f>40*C191</f>
        <v>56160</v>
      </c>
      <c r="J191" s="378">
        <f t="shared" si="49"/>
        <v>56320</v>
      </c>
      <c r="K191" s="280">
        <v>56102.799999999996</v>
      </c>
      <c r="L191" s="512">
        <f t="shared" si="50"/>
        <v>217.20000000000437</v>
      </c>
      <c r="M191" s="150">
        <v>8000</v>
      </c>
      <c r="N191" s="380">
        <f t="shared" si="51"/>
        <v>217.20000000000437</v>
      </c>
      <c r="O191" s="640">
        <f t="shared" si="52"/>
        <v>0</v>
      </c>
      <c r="P191" s="279">
        <f t="shared" ref="P191" si="73">R191/F191</f>
        <v>1085.0000000000002</v>
      </c>
      <c r="Q191" s="380">
        <f t="shared" si="53"/>
        <v>868.00000000000023</v>
      </c>
      <c r="R191" s="649">
        <v>217</v>
      </c>
      <c r="S191" s="650">
        <f t="shared" si="54"/>
        <v>0.20000000000436557</v>
      </c>
      <c r="T191" s="510">
        <f t="shared" si="55"/>
        <v>0</v>
      </c>
    </row>
    <row r="192" spans="1:20" ht="15" customHeight="1" x14ac:dyDescent="0.25">
      <c r="A192" s="75">
        <v>6251</v>
      </c>
      <c r="B192" s="303" t="s">
        <v>630</v>
      </c>
      <c r="C192" s="138">
        <v>292</v>
      </c>
      <c r="D192" s="139">
        <v>3.0841735562139663</v>
      </c>
      <c r="E192" s="140">
        <v>0.7</v>
      </c>
      <c r="F192" s="140">
        <f t="shared" si="48"/>
        <v>0.30000000000000004</v>
      </c>
      <c r="G192" s="141">
        <v>0.46099290780141844</v>
      </c>
      <c r="H192" s="663">
        <v>30000</v>
      </c>
      <c r="I192" s="663">
        <v>30000</v>
      </c>
      <c r="J192" s="382">
        <f t="shared" si="49"/>
        <v>30000</v>
      </c>
      <c r="K192" s="282">
        <v>10620</v>
      </c>
      <c r="L192" s="511">
        <f t="shared" si="50"/>
        <v>19380</v>
      </c>
      <c r="M192" s="155">
        <v>4900</v>
      </c>
      <c r="N192" s="384">
        <f t="shared" si="51"/>
        <v>4900</v>
      </c>
      <c r="O192" s="639">
        <f t="shared" si="52"/>
        <v>14480</v>
      </c>
      <c r="P192" s="281">
        <f t="shared" si="56"/>
        <v>7000</v>
      </c>
      <c r="Q192" s="384">
        <f t="shared" si="53"/>
        <v>4900</v>
      </c>
      <c r="R192" s="647">
        <f t="shared" si="57"/>
        <v>2100.0000000000005</v>
      </c>
      <c r="S192" s="648">
        <f t="shared" si="54"/>
        <v>17280</v>
      </c>
      <c r="T192" s="510">
        <f t="shared" si="55"/>
        <v>0</v>
      </c>
    </row>
    <row r="193" spans="1:20" x14ac:dyDescent="0.25">
      <c r="A193" s="75">
        <v>6293</v>
      </c>
      <c r="B193" s="302" t="s">
        <v>631</v>
      </c>
      <c r="C193" s="133">
        <v>659</v>
      </c>
      <c r="D193" s="134">
        <v>1.350254889336574</v>
      </c>
      <c r="E193" s="135">
        <v>0.8</v>
      </c>
      <c r="F193" s="135">
        <f t="shared" si="48"/>
        <v>0.19999999999999996</v>
      </c>
      <c r="G193" s="136">
        <v>0.55029585798816572</v>
      </c>
      <c r="H193" s="664">
        <v>30000</v>
      </c>
      <c r="I193" s="664">
        <v>30000</v>
      </c>
      <c r="J193" s="378">
        <f t="shared" si="49"/>
        <v>30000</v>
      </c>
      <c r="K193" s="280">
        <v>29030</v>
      </c>
      <c r="L193" s="512">
        <f t="shared" si="50"/>
        <v>970</v>
      </c>
      <c r="M193" s="150">
        <v>4800</v>
      </c>
      <c r="N193" s="380">
        <f t="shared" si="51"/>
        <v>970</v>
      </c>
      <c r="O193" s="640">
        <f t="shared" si="52"/>
        <v>0</v>
      </c>
      <c r="P193" s="279">
        <f t="shared" ref="P193" si="74">R193/F193</f>
        <v>4850.0000000000009</v>
      </c>
      <c r="Q193" s="380">
        <f t="shared" si="53"/>
        <v>3880.0000000000009</v>
      </c>
      <c r="R193" s="649">
        <v>970</v>
      </c>
      <c r="S193" s="650">
        <f t="shared" si="54"/>
        <v>0</v>
      </c>
      <c r="T193" s="510">
        <f t="shared" si="55"/>
        <v>0</v>
      </c>
    </row>
    <row r="194" spans="1:20" ht="15" customHeight="1" x14ac:dyDescent="0.25">
      <c r="A194" s="75">
        <v>6335</v>
      </c>
      <c r="B194" s="303" t="s">
        <v>633</v>
      </c>
      <c r="C194" s="138">
        <v>1180</v>
      </c>
      <c r="D194" s="139">
        <v>4.1134472908617745</v>
      </c>
      <c r="E194" s="140">
        <v>0.7</v>
      </c>
      <c r="F194" s="140">
        <f t="shared" si="48"/>
        <v>0.30000000000000004</v>
      </c>
      <c r="G194" s="141">
        <v>0.46355140186915889</v>
      </c>
      <c r="H194" s="663">
        <v>46640</v>
      </c>
      <c r="I194" s="663">
        <f>40*C194</f>
        <v>47200</v>
      </c>
      <c r="J194" s="382">
        <f t="shared" si="49"/>
        <v>47200</v>
      </c>
      <c r="K194" s="282">
        <v>0</v>
      </c>
      <c r="L194" s="511">
        <f t="shared" si="50"/>
        <v>47200</v>
      </c>
      <c r="M194" s="155">
        <v>7000</v>
      </c>
      <c r="N194" s="384">
        <f t="shared" si="51"/>
        <v>7000</v>
      </c>
      <c r="O194" s="639">
        <f t="shared" si="52"/>
        <v>40200</v>
      </c>
      <c r="P194" s="281">
        <f t="shared" si="56"/>
        <v>10000</v>
      </c>
      <c r="Q194" s="384">
        <f t="shared" si="53"/>
        <v>7000</v>
      </c>
      <c r="R194" s="647">
        <f t="shared" si="57"/>
        <v>3000.0000000000005</v>
      </c>
      <c r="S194" s="648">
        <f t="shared" si="54"/>
        <v>44200</v>
      </c>
      <c r="T194" s="510">
        <f t="shared" si="55"/>
        <v>0</v>
      </c>
    </row>
    <row r="195" spans="1:20" x14ac:dyDescent="0.25">
      <c r="A195" s="75">
        <v>6384</v>
      </c>
      <c r="B195" s="302" t="s">
        <v>635</v>
      </c>
      <c r="C195" s="133">
        <v>831</v>
      </c>
      <c r="D195" s="134">
        <v>5.5095869733882159</v>
      </c>
      <c r="E195" s="135">
        <v>0.7</v>
      </c>
      <c r="F195" s="135">
        <f t="shared" si="48"/>
        <v>0.30000000000000004</v>
      </c>
      <c r="G195" s="136">
        <v>0.31751824817518248</v>
      </c>
      <c r="H195" s="664">
        <v>34360</v>
      </c>
      <c r="I195" s="664">
        <f>40*C195</f>
        <v>33240</v>
      </c>
      <c r="J195" s="378">
        <f t="shared" si="49"/>
        <v>34360</v>
      </c>
      <c r="K195" s="280">
        <v>18390</v>
      </c>
      <c r="L195" s="512">
        <f t="shared" si="50"/>
        <v>15970</v>
      </c>
      <c r="M195" s="150">
        <v>90300</v>
      </c>
      <c r="N195" s="380">
        <f t="shared" si="51"/>
        <v>15970</v>
      </c>
      <c r="O195" s="640">
        <f t="shared" si="52"/>
        <v>0</v>
      </c>
      <c r="P195" s="279">
        <f t="shared" ref="P195" si="75">R195/F195</f>
        <v>53233.333333333328</v>
      </c>
      <c r="Q195" s="380">
        <f t="shared" si="53"/>
        <v>37263.333333333328</v>
      </c>
      <c r="R195" s="649">
        <v>15970</v>
      </c>
      <c r="S195" s="650">
        <f t="shared" si="54"/>
        <v>0</v>
      </c>
      <c r="T195" s="510">
        <f t="shared" si="55"/>
        <v>0</v>
      </c>
    </row>
    <row r="196" spans="1:20" ht="15" customHeight="1" x14ac:dyDescent="0.25">
      <c r="A196" s="75">
        <v>6440</v>
      </c>
      <c r="B196" s="303" t="s">
        <v>637</v>
      </c>
      <c r="C196" s="138">
        <v>154</v>
      </c>
      <c r="D196" s="139">
        <v>0.81011702335040803</v>
      </c>
      <c r="E196" s="140">
        <v>0.85</v>
      </c>
      <c r="F196" s="140">
        <f t="shared" ref="F196:F203" si="76">1-E196</f>
        <v>0.15000000000000002</v>
      </c>
      <c r="G196" s="141">
        <v>0.58227848101265822</v>
      </c>
      <c r="H196" s="663">
        <v>30000</v>
      </c>
      <c r="I196" s="663">
        <v>30000</v>
      </c>
      <c r="J196" s="382">
        <f t="shared" ref="J196:J203" si="77">MAX(H196,I196)</f>
        <v>30000</v>
      </c>
      <c r="K196" s="282">
        <v>23083.200000000001</v>
      </c>
      <c r="L196" s="511">
        <f t="shared" ref="L196:L203" si="78">J196-K196</f>
        <v>6916.7999999999993</v>
      </c>
      <c r="M196" s="155">
        <v>0</v>
      </c>
      <c r="N196" s="384">
        <f t="shared" ref="N196:N203" si="79">MIN(L196,M196)</f>
        <v>0</v>
      </c>
      <c r="O196" s="639">
        <f t="shared" ref="O196:O203" si="80">L196-N196</f>
        <v>6916.7999999999993</v>
      </c>
      <c r="P196" s="281">
        <f t="shared" ref="P196:P202" si="81">M196/E196</f>
        <v>0</v>
      </c>
      <c r="Q196" s="384">
        <f t="shared" ref="Q196:Q203" si="82">P196*E196</f>
        <v>0</v>
      </c>
      <c r="R196" s="647">
        <f t="shared" ref="R196:R205" si="83">P196*F196</f>
        <v>0</v>
      </c>
      <c r="S196" s="648">
        <f t="shared" ref="S196:S205" si="84">L196-R196</f>
        <v>6916.7999999999993</v>
      </c>
      <c r="T196" s="510">
        <f t="shared" ref="T196:T203" si="85">P196-Q196-R196</f>
        <v>0</v>
      </c>
    </row>
    <row r="197" spans="1:20" x14ac:dyDescent="0.25">
      <c r="A197" s="75">
        <v>6426</v>
      </c>
      <c r="B197" s="302" t="s">
        <v>638</v>
      </c>
      <c r="C197" s="133">
        <v>783</v>
      </c>
      <c r="D197" s="134">
        <v>5.6120984508885936</v>
      </c>
      <c r="E197" s="135">
        <v>0.7</v>
      </c>
      <c r="F197" s="135">
        <f t="shared" si="76"/>
        <v>0.30000000000000004</v>
      </c>
      <c r="G197" s="136">
        <v>0.41507024265644954</v>
      </c>
      <c r="H197" s="664">
        <v>31520</v>
      </c>
      <c r="I197" s="664">
        <f>40*C197</f>
        <v>31320</v>
      </c>
      <c r="J197" s="378">
        <f t="shared" si="77"/>
        <v>31520</v>
      </c>
      <c r="K197" s="280">
        <v>31512.000000000004</v>
      </c>
      <c r="L197" s="512">
        <f t="shared" si="78"/>
        <v>7.999999999996362</v>
      </c>
      <c r="M197" s="150">
        <v>10500</v>
      </c>
      <c r="N197" s="380">
        <f t="shared" si="79"/>
        <v>7.999999999996362</v>
      </c>
      <c r="O197" s="640">
        <f t="shared" si="80"/>
        <v>0</v>
      </c>
      <c r="P197" s="279">
        <f t="shared" ref="P197:P200" si="86">R197/F197</f>
        <v>26.666666666666664</v>
      </c>
      <c r="Q197" s="380">
        <f t="shared" si="82"/>
        <v>18.666666666666664</v>
      </c>
      <c r="R197" s="649">
        <v>8</v>
      </c>
      <c r="S197" s="650">
        <f t="shared" si="84"/>
        <v>-3.637978807091713E-12</v>
      </c>
      <c r="T197" s="510">
        <f t="shared" si="85"/>
        <v>0</v>
      </c>
    </row>
    <row r="198" spans="1:20" ht="15" customHeight="1" x14ac:dyDescent="0.25">
      <c r="A198" s="75">
        <v>6475</v>
      </c>
      <c r="B198" s="303" t="s">
        <v>640</v>
      </c>
      <c r="C198" s="138">
        <v>557</v>
      </c>
      <c r="D198" s="139">
        <v>3.8687003953733314</v>
      </c>
      <c r="E198" s="140">
        <v>0.6</v>
      </c>
      <c r="F198" s="140">
        <f t="shared" si="76"/>
        <v>0.4</v>
      </c>
      <c r="G198" s="141">
        <v>0.40333333333333332</v>
      </c>
      <c r="H198" s="663">
        <v>30000</v>
      </c>
      <c r="I198" s="663">
        <v>30000</v>
      </c>
      <c r="J198" s="382">
        <f t="shared" si="77"/>
        <v>30000</v>
      </c>
      <c r="K198" s="282">
        <v>29976.400000000001</v>
      </c>
      <c r="L198" s="511">
        <f t="shared" si="78"/>
        <v>23.599999999998545</v>
      </c>
      <c r="M198" s="155">
        <v>9000</v>
      </c>
      <c r="N198" s="384">
        <f t="shared" si="79"/>
        <v>23.599999999998545</v>
      </c>
      <c r="O198" s="639">
        <f t="shared" si="80"/>
        <v>0</v>
      </c>
      <c r="P198" s="281">
        <f t="shared" si="86"/>
        <v>60</v>
      </c>
      <c r="Q198" s="384">
        <f t="shared" si="82"/>
        <v>36</v>
      </c>
      <c r="R198" s="647">
        <v>24</v>
      </c>
      <c r="S198" s="648">
        <f t="shared" si="84"/>
        <v>-0.40000000000145519</v>
      </c>
      <c r="T198" s="510">
        <f t="shared" si="85"/>
        <v>0</v>
      </c>
    </row>
    <row r="199" spans="1:20" x14ac:dyDescent="0.25">
      <c r="A199" s="75">
        <v>6608</v>
      </c>
      <c r="B199" s="302" t="s">
        <v>641</v>
      </c>
      <c r="C199" s="133">
        <v>1538</v>
      </c>
      <c r="D199" s="134">
        <v>11.864902995997628</v>
      </c>
      <c r="E199" s="135">
        <v>0.5</v>
      </c>
      <c r="F199" s="135">
        <f t="shared" si="76"/>
        <v>0.5</v>
      </c>
      <c r="G199" s="136">
        <v>0.15476904619076184</v>
      </c>
      <c r="H199" s="664">
        <v>60000</v>
      </c>
      <c r="I199" s="664">
        <v>60000</v>
      </c>
      <c r="J199" s="378">
        <f t="shared" si="77"/>
        <v>60000</v>
      </c>
      <c r="K199" s="280">
        <v>57342</v>
      </c>
      <c r="L199" s="512">
        <f t="shared" si="78"/>
        <v>2658</v>
      </c>
      <c r="M199" s="150">
        <v>56500</v>
      </c>
      <c r="N199" s="380">
        <f t="shared" si="79"/>
        <v>2658</v>
      </c>
      <c r="O199" s="640">
        <f t="shared" si="80"/>
        <v>0</v>
      </c>
      <c r="P199" s="279">
        <f t="shared" si="86"/>
        <v>5316</v>
      </c>
      <c r="Q199" s="380">
        <f t="shared" si="82"/>
        <v>2658</v>
      </c>
      <c r="R199" s="649">
        <v>2658</v>
      </c>
      <c r="S199" s="650">
        <f t="shared" si="84"/>
        <v>0</v>
      </c>
      <c r="T199" s="510">
        <f t="shared" si="85"/>
        <v>0</v>
      </c>
    </row>
    <row r="200" spans="1:20" ht="15" customHeight="1" x14ac:dyDescent="0.25">
      <c r="A200" s="75">
        <v>469</v>
      </c>
      <c r="B200" s="303" t="s">
        <v>644</v>
      </c>
      <c r="C200" s="138">
        <v>796</v>
      </c>
      <c r="D200" s="139">
        <v>7.6310997825197919</v>
      </c>
      <c r="E200" s="140">
        <v>0.6</v>
      </c>
      <c r="F200" s="140">
        <f t="shared" si="76"/>
        <v>0.4</v>
      </c>
      <c r="G200" s="141">
        <v>0.18950064020486557</v>
      </c>
      <c r="H200" s="663">
        <v>31160</v>
      </c>
      <c r="I200" s="663">
        <f>40*C200</f>
        <v>31840</v>
      </c>
      <c r="J200" s="382">
        <f t="shared" si="77"/>
        <v>31840</v>
      </c>
      <c r="K200" s="282">
        <v>30827.600000000002</v>
      </c>
      <c r="L200" s="511">
        <f t="shared" si="78"/>
        <v>1012.3999999999978</v>
      </c>
      <c r="M200" s="155">
        <v>4200</v>
      </c>
      <c r="N200" s="384">
        <f t="shared" si="79"/>
        <v>1012.3999999999978</v>
      </c>
      <c r="O200" s="639">
        <f t="shared" si="80"/>
        <v>0</v>
      </c>
      <c r="P200" s="281">
        <f t="shared" si="86"/>
        <v>2530</v>
      </c>
      <c r="Q200" s="384">
        <f t="shared" si="82"/>
        <v>1518</v>
      </c>
      <c r="R200" s="647">
        <v>1012</v>
      </c>
      <c r="S200" s="648">
        <f t="shared" si="84"/>
        <v>0.39999999999781721</v>
      </c>
      <c r="T200" s="510">
        <f t="shared" si="85"/>
        <v>0</v>
      </c>
    </row>
    <row r="201" spans="1:20" x14ac:dyDescent="0.25">
      <c r="A201" s="75">
        <v>6692</v>
      </c>
      <c r="B201" s="302" t="s">
        <v>645</v>
      </c>
      <c r="C201" s="133">
        <v>1147</v>
      </c>
      <c r="D201" s="134">
        <v>4.5583343799122025</v>
      </c>
      <c r="E201" s="135">
        <v>0.7</v>
      </c>
      <c r="F201" s="135">
        <f t="shared" si="76"/>
        <v>0.30000000000000004</v>
      </c>
      <c r="G201" s="136">
        <v>0.36449399656946829</v>
      </c>
      <c r="H201" s="664">
        <v>47120</v>
      </c>
      <c r="I201" s="664">
        <f>40*C201</f>
        <v>45880</v>
      </c>
      <c r="J201" s="378">
        <f t="shared" si="77"/>
        <v>47120</v>
      </c>
      <c r="K201" s="280">
        <v>23599.200000000004</v>
      </c>
      <c r="L201" s="512">
        <f t="shared" si="78"/>
        <v>23520.799999999996</v>
      </c>
      <c r="M201" s="150">
        <v>2870</v>
      </c>
      <c r="N201" s="380">
        <f t="shared" si="79"/>
        <v>2870</v>
      </c>
      <c r="O201" s="640">
        <f t="shared" si="80"/>
        <v>20650.799999999996</v>
      </c>
      <c r="P201" s="279">
        <f t="shared" si="81"/>
        <v>4100</v>
      </c>
      <c r="Q201" s="380">
        <f t="shared" si="82"/>
        <v>2870</v>
      </c>
      <c r="R201" s="649">
        <f t="shared" si="83"/>
        <v>1230.0000000000002</v>
      </c>
      <c r="S201" s="650">
        <f t="shared" si="84"/>
        <v>22290.799999999996</v>
      </c>
      <c r="T201" s="510">
        <f t="shared" si="85"/>
        <v>0</v>
      </c>
    </row>
    <row r="202" spans="1:20" ht="15" customHeight="1" x14ac:dyDescent="0.25">
      <c r="A202" s="75">
        <v>6720</v>
      </c>
      <c r="B202" s="303" t="s">
        <v>647</v>
      </c>
      <c r="C202" s="138">
        <v>453</v>
      </c>
      <c r="D202" s="139">
        <v>4.2156789245795245</v>
      </c>
      <c r="E202" s="140">
        <v>0.7</v>
      </c>
      <c r="F202" s="140">
        <f t="shared" si="76"/>
        <v>0.30000000000000004</v>
      </c>
      <c r="G202" s="141">
        <v>0.38086303939962479</v>
      </c>
      <c r="H202" s="663">
        <v>30000</v>
      </c>
      <c r="I202" s="663">
        <v>30000</v>
      </c>
      <c r="J202" s="382">
        <f t="shared" si="77"/>
        <v>30000</v>
      </c>
      <c r="K202" s="282">
        <v>0</v>
      </c>
      <c r="L202" s="511">
        <f t="shared" si="78"/>
        <v>30000</v>
      </c>
      <c r="M202" s="155">
        <v>3500</v>
      </c>
      <c r="N202" s="384">
        <f t="shared" si="79"/>
        <v>3500</v>
      </c>
      <c r="O202" s="639">
        <f t="shared" si="80"/>
        <v>26500</v>
      </c>
      <c r="P202" s="281">
        <f t="shared" si="81"/>
        <v>5000</v>
      </c>
      <c r="Q202" s="384">
        <f t="shared" si="82"/>
        <v>3500</v>
      </c>
      <c r="R202" s="647">
        <f t="shared" si="83"/>
        <v>1500.0000000000002</v>
      </c>
      <c r="S202" s="648">
        <f t="shared" si="84"/>
        <v>28500</v>
      </c>
      <c r="T202" s="510">
        <f t="shared" si="85"/>
        <v>0</v>
      </c>
    </row>
    <row r="203" spans="1:20" ht="15.75" thickBot="1" x14ac:dyDescent="0.3">
      <c r="A203" s="75">
        <v>6748</v>
      </c>
      <c r="B203" s="306" t="s">
        <v>648</v>
      </c>
      <c r="C203" s="286">
        <v>346</v>
      </c>
      <c r="D203" s="287">
        <v>12.019773527943286</v>
      </c>
      <c r="E203" s="288">
        <v>0.5</v>
      </c>
      <c r="F203" s="288">
        <f t="shared" si="76"/>
        <v>0.5</v>
      </c>
      <c r="G203" s="289">
        <v>9.5032397408207347E-2</v>
      </c>
      <c r="H203" s="665">
        <v>30000</v>
      </c>
      <c r="I203" s="665">
        <v>30000</v>
      </c>
      <c r="J203" s="386">
        <f t="shared" si="77"/>
        <v>30000</v>
      </c>
      <c r="K203" s="291">
        <v>6926</v>
      </c>
      <c r="L203" s="513">
        <f t="shared" si="78"/>
        <v>23074</v>
      </c>
      <c r="M203" s="293">
        <v>38000</v>
      </c>
      <c r="N203" s="388">
        <f t="shared" si="79"/>
        <v>23074</v>
      </c>
      <c r="O203" s="641">
        <f t="shared" si="80"/>
        <v>0</v>
      </c>
      <c r="P203" s="290">
        <f t="shared" ref="P203" si="87">R203/F203</f>
        <v>46148</v>
      </c>
      <c r="Q203" s="388">
        <f t="shared" si="82"/>
        <v>23074</v>
      </c>
      <c r="R203" s="651">
        <v>23074</v>
      </c>
      <c r="S203" s="652">
        <f t="shared" si="84"/>
        <v>0</v>
      </c>
      <c r="T203" s="510">
        <f t="shared" si="85"/>
        <v>0</v>
      </c>
    </row>
    <row r="204" spans="1:20" hidden="1" x14ac:dyDescent="0.25">
      <c r="H204" s="666">
        <f>SUM(H3:H203)</f>
        <v>7434600</v>
      </c>
      <c r="I204" s="667">
        <f>SUM(I3:I203)</f>
        <v>7424720</v>
      </c>
      <c r="J204" s="242"/>
      <c r="K204" s="158">
        <f>SUM(K3:K203)</f>
        <v>4671312.5500000007</v>
      </c>
      <c r="L204" s="514">
        <f>SUM(L3:L203)</f>
        <v>2850887.45</v>
      </c>
      <c r="M204" s="155">
        <f>SUM(M3:M203)</f>
        <v>4782505</v>
      </c>
      <c r="N204" s="384">
        <f t="shared" ref="N204:O204" si="88">SUM(N3:N203)</f>
        <v>1663303.1999999997</v>
      </c>
      <c r="O204" s="639">
        <f t="shared" si="88"/>
        <v>1187584.2500000002</v>
      </c>
      <c r="R204" s="655">
        <f t="shared" si="83"/>
        <v>0</v>
      </c>
      <c r="S204" s="656">
        <f t="shared" si="84"/>
        <v>2850887.45</v>
      </c>
    </row>
    <row r="205" spans="1:20" hidden="1" x14ac:dyDescent="0.25">
      <c r="H205" s="663">
        <v>10572240</v>
      </c>
      <c r="K205" s="153">
        <v>7808954</v>
      </c>
      <c r="M205" s="155">
        <v>6094075</v>
      </c>
      <c r="O205" s="639"/>
      <c r="R205" s="655">
        <f t="shared" si="83"/>
        <v>0</v>
      </c>
      <c r="S205" s="656">
        <f t="shared" si="84"/>
        <v>0</v>
      </c>
    </row>
    <row r="206" spans="1:20" x14ac:dyDescent="0.25">
      <c r="F206" s="669"/>
      <c r="G206" s="399"/>
      <c r="H206" s="88"/>
      <c r="I206" s="85"/>
      <c r="K206" s="391"/>
      <c r="L206" s="516"/>
      <c r="M206" s="486"/>
      <c r="N206" s="393"/>
      <c r="O206" s="394"/>
      <c r="P206" s="510"/>
      <c r="Q206" s="515"/>
      <c r="R206" s="517"/>
      <c r="S206" s="522"/>
    </row>
    <row r="207" spans="1:20" x14ac:dyDescent="0.25">
      <c r="B207" s="493" t="s">
        <v>1348</v>
      </c>
      <c r="C207" s="494"/>
      <c r="D207" s="495"/>
      <c r="E207" s="496" t="s">
        <v>1349</v>
      </c>
      <c r="F207" s="670"/>
      <c r="G207" s="482"/>
      <c r="H207" s="483"/>
      <c r="I207" s="85"/>
      <c r="K207" s="391"/>
      <c r="L207" s="395"/>
      <c r="M207" s="486"/>
      <c r="N207" s="396"/>
      <c r="O207" s="394"/>
      <c r="P207" s="510"/>
      <c r="Q207" s="515"/>
      <c r="R207" s="517"/>
      <c r="S207" s="522"/>
    </row>
    <row r="208" spans="1:20" x14ac:dyDescent="0.25">
      <c r="B208" s="76"/>
      <c r="C208" s="397"/>
      <c r="D208" s="398"/>
      <c r="E208" s="76"/>
      <c r="F208" s="76"/>
      <c r="G208" s="399"/>
      <c r="H208" s="88"/>
      <c r="I208" s="85"/>
      <c r="K208" s="391"/>
      <c r="L208" s="395"/>
      <c r="M208" s="486"/>
      <c r="N208" s="396"/>
      <c r="O208" s="394"/>
      <c r="P208" s="510"/>
      <c r="Q208" s="515"/>
      <c r="R208" s="517"/>
      <c r="S208" s="522"/>
    </row>
    <row r="209" spans="2:19" x14ac:dyDescent="0.25">
      <c r="B209" s="76"/>
      <c r="C209" s="397"/>
      <c r="D209" s="398"/>
      <c r="E209" s="76"/>
      <c r="F209" s="76"/>
      <c r="G209" s="399"/>
      <c r="H209" s="88"/>
      <c r="I209" s="85"/>
      <c r="K209" s="391"/>
      <c r="L209" s="395"/>
      <c r="M209" s="486"/>
      <c r="N209" s="396"/>
      <c r="O209" s="394"/>
      <c r="P209" s="510"/>
      <c r="Q209" s="515"/>
      <c r="R209" s="517"/>
      <c r="S209" s="522"/>
    </row>
    <row r="210" spans="2:19" x14ac:dyDescent="0.25">
      <c r="B210" s="76"/>
      <c r="C210" s="397"/>
      <c r="D210" s="398"/>
      <c r="E210" s="76"/>
      <c r="F210" s="76"/>
      <c r="G210" s="399"/>
      <c r="H210" s="88"/>
      <c r="I210" s="85"/>
      <c r="K210" s="391"/>
      <c r="L210" s="395"/>
      <c r="M210" s="486"/>
      <c r="N210" s="396"/>
      <c r="O210" s="394"/>
      <c r="P210" s="510"/>
      <c r="Q210" s="515"/>
      <c r="R210" s="517"/>
      <c r="S210" s="522"/>
    </row>
    <row r="211" spans="2:19" x14ac:dyDescent="0.25">
      <c r="B211" s="76"/>
      <c r="C211" s="397"/>
      <c r="D211" s="398"/>
      <c r="E211" s="76"/>
      <c r="F211" s="76"/>
      <c r="G211" s="399"/>
      <c r="H211" s="88"/>
      <c r="I211" s="85"/>
      <c r="K211" s="391"/>
      <c r="L211" s="395"/>
      <c r="M211" s="486"/>
      <c r="N211" s="396"/>
      <c r="O211" s="394"/>
      <c r="P211" s="510"/>
      <c r="Q211" s="515"/>
      <c r="R211" s="517"/>
      <c r="S211" s="522"/>
    </row>
    <row r="212" spans="2:19" x14ac:dyDescent="0.25">
      <c r="B212" s="76"/>
      <c r="C212" s="397"/>
      <c r="D212" s="398"/>
      <c r="E212" s="76"/>
      <c r="F212" s="76"/>
      <c r="G212" s="399"/>
      <c r="H212" s="88"/>
      <c r="I212" s="85"/>
      <c r="K212" s="391"/>
      <c r="L212" s="395"/>
      <c r="M212" s="486"/>
      <c r="N212" s="396"/>
      <c r="O212" s="394"/>
      <c r="P212" s="510"/>
      <c r="Q212" s="515"/>
      <c r="R212" s="517"/>
      <c r="S212" s="522"/>
    </row>
    <row r="213" spans="2:19" x14ac:dyDescent="0.25">
      <c r="B213" s="76"/>
      <c r="C213" s="397"/>
      <c r="D213" s="398"/>
      <c r="E213" s="76"/>
      <c r="F213" s="76"/>
      <c r="G213" s="399"/>
      <c r="H213" s="88"/>
      <c r="I213" s="85"/>
      <c r="K213" s="391"/>
      <c r="L213" s="395"/>
      <c r="M213" s="486"/>
      <c r="N213" s="396"/>
      <c r="O213" s="394"/>
      <c r="P213" s="510"/>
      <c r="Q213" s="515"/>
      <c r="R213" s="517"/>
      <c r="S213" s="522"/>
    </row>
    <row r="214" spans="2:19" x14ac:dyDescent="0.25">
      <c r="B214" s="76"/>
      <c r="C214" s="397"/>
      <c r="D214" s="398"/>
      <c r="E214" s="76"/>
      <c r="F214" s="76"/>
      <c r="G214" s="399"/>
      <c r="H214" s="88"/>
      <c r="I214" s="85"/>
      <c r="K214" s="391"/>
      <c r="L214" s="395"/>
      <c r="M214" s="486"/>
      <c r="N214" s="396"/>
      <c r="O214" s="394"/>
      <c r="P214" s="510"/>
      <c r="Q214" s="515"/>
      <c r="R214" s="517"/>
      <c r="S214" s="522"/>
    </row>
    <row r="215" spans="2:19" x14ac:dyDescent="0.25">
      <c r="B215" s="76"/>
      <c r="C215" s="397"/>
      <c r="D215" s="398"/>
      <c r="E215" s="76"/>
      <c r="F215" s="76"/>
      <c r="G215" s="399"/>
      <c r="H215" s="88"/>
      <c r="I215" s="85"/>
      <c r="K215" s="391"/>
      <c r="L215" s="395"/>
      <c r="M215" s="486"/>
      <c r="N215" s="396"/>
      <c r="O215" s="394"/>
      <c r="P215" s="510"/>
      <c r="Q215" s="515"/>
      <c r="R215" s="517"/>
      <c r="S215" s="522"/>
    </row>
    <row r="216" spans="2:19" x14ac:dyDescent="0.25">
      <c r="B216" s="76"/>
      <c r="C216" s="397"/>
      <c r="D216" s="398"/>
      <c r="E216" s="76"/>
      <c r="F216" s="76"/>
      <c r="G216" s="399"/>
      <c r="H216" s="88"/>
      <c r="I216" s="85"/>
      <c r="K216" s="391"/>
      <c r="L216" s="395"/>
      <c r="M216" s="486"/>
      <c r="N216" s="396"/>
      <c r="O216" s="394"/>
      <c r="P216" s="510"/>
      <c r="Q216" s="515"/>
      <c r="R216" s="517"/>
      <c r="S216" s="522"/>
    </row>
    <row r="217" spans="2:19" x14ac:dyDescent="0.25">
      <c r="B217" s="76"/>
      <c r="C217" s="397"/>
      <c r="D217" s="398"/>
      <c r="E217" s="76"/>
      <c r="F217" s="76"/>
      <c r="G217" s="399"/>
      <c r="H217" s="88"/>
      <c r="I217" s="85"/>
      <c r="K217" s="391"/>
      <c r="L217" s="395"/>
      <c r="M217" s="486"/>
      <c r="N217" s="396"/>
      <c r="O217" s="394"/>
      <c r="P217" s="510"/>
      <c r="Q217" s="515"/>
      <c r="R217" s="517"/>
      <c r="S217" s="522"/>
    </row>
    <row r="218" spans="2:19" x14ac:dyDescent="0.25">
      <c r="B218" s="76"/>
      <c r="C218" s="397"/>
      <c r="D218" s="398"/>
      <c r="E218" s="76"/>
      <c r="F218" s="76"/>
      <c r="G218" s="399"/>
      <c r="H218" s="88"/>
      <c r="I218" s="85"/>
      <c r="K218" s="391"/>
      <c r="L218" s="395"/>
      <c r="M218" s="486"/>
      <c r="N218" s="396"/>
      <c r="O218" s="394"/>
      <c r="P218" s="510"/>
      <c r="Q218" s="515"/>
      <c r="R218" s="517"/>
      <c r="S218" s="522"/>
    </row>
    <row r="219" spans="2:19" x14ac:dyDescent="0.25">
      <c r="B219" s="76"/>
      <c r="C219" s="397"/>
      <c r="D219" s="398"/>
      <c r="E219" s="76"/>
      <c r="F219" s="76"/>
      <c r="G219" s="399"/>
      <c r="H219" s="88"/>
      <c r="I219" s="85"/>
      <c r="K219" s="391"/>
      <c r="L219" s="395"/>
      <c r="M219" s="486"/>
      <c r="N219" s="396"/>
      <c r="O219" s="394"/>
      <c r="P219" s="510"/>
      <c r="Q219" s="515"/>
      <c r="R219" s="517"/>
      <c r="S219" s="522"/>
    </row>
    <row r="220" spans="2:19" x14ac:dyDescent="0.25">
      <c r="B220" s="76"/>
      <c r="C220" s="397"/>
      <c r="D220" s="398"/>
      <c r="E220" s="76"/>
      <c r="F220" s="76"/>
      <c r="G220" s="399"/>
      <c r="H220" s="88"/>
      <c r="I220" s="85"/>
      <c r="K220" s="391"/>
      <c r="L220" s="395"/>
      <c r="M220" s="486"/>
      <c r="N220" s="396"/>
      <c r="O220" s="394"/>
      <c r="P220" s="510"/>
      <c r="Q220" s="515"/>
      <c r="R220" s="517"/>
      <c r="S220" s="522"/>
    </row>
    <row r="221" spans="2:19" x14ac:dyDescent="0.25">
      <c r="B221" s="76"/>
      <c r="C221" s="397"/>
      <c r="D221" s="398"/>
      <c r="E221" s="76"/>
      <c r="F221" s="76"/>
      <c r="G221" s="399"/>
      <c r="H221" s="88"/>
      <c r="I221" s="85"/>
      <c r="K221" s="391"/>
      <c r="L221" s="395"/>
      <c r="M221" s="486"/>
      <c r="N221" s="396"/>
      <c r="O221" s="394"/>
      <c r="P221" s="510"/>
      <c r="Q221" s="515"/>
      <c r="R221" s="517"/>
      <c r="S221" s="522"/>
    </row>
    <row r="222" spans="2:19" x14ac:dyDescent="0.25">
      <c r="B222" s="76"/>
      <c r="C222" s="397"/>
      <c r="D222" s="398"/>
      <c r="E222" s="76"/>
      <c r="F222" s="76"/>
      <c r="G222" s="399"/>
      <c r="H222" s="88"/>
      <c r="I222" s="85"/>
      <c r="K222" s="391"/>
      <c r="L222" s="395"/>
      <c r="M222" s="486"/>
      <c r="N222" s="396"/>
      <c r="O222" s="394"/>
      <c r="P222" s="510"/>
      <c r="Q222" s="515"/>
      <c r="R222" s="517"/>
      <c r="S222" s="522"/>
    </row>
    <row r="223" spans="2:19" x14ac:dyDescent="0.25">
      <c r="B223" s="76"/>
      <c r="C223" s="397"/>
      <c r="D223" s="398"/>
      <c r="E223" s="76"/>
      <c r="F223" s="76"/>
      <c r="G223" s="399"/>
      <c r="H223" s="88"/>
      <c r="I223" s="85"/>
      <c r="K223" s="391"/>
      <c r="L223" s="395"/>
      <c r="M223" s="486"/>
      <c r="N223" s="396"/>
      <c r="O223" s="394"/>
      <c r="P223" s="510"/>
      <c r="Q223" s="515"/>
      <c r="R223" s="517"/>
      <c r="S223" s="522"/>
    </row>
    <row r="224" spans="2:19" x14ac:dyDescent="0.25">
      <c r="B224" s="76"/>
      <c r="C224" s="397"/>
      <c r="D224" s="398"/>
      <c r="E224" s="76"/>
      <c r="F224" s="76"/>
      <c r="G224" s="399"/>
      <c r="H224" s="88"/>
      <c r="I224" s="85"/>
      <c r="K224" s="391"/>
      <c r="L224" s="395"/>
      <c r="M224" s="486"/>
      <c r="N224" s="396"/>
      <c r="O224" s="394"/>
      <c r="P224" s="510"/>
      <c r="Q224" s="515"/>
      <c r="R224" s="517"/>
      <c r="S224" s="522"/>
    </row>
    <row r="225" spans="2:18" x14ac:dyDescent="0.25">
      <c r="B225" s="76"/>
      <c r="C225" s="397"/>
      <c r="D225" s="398"/>
      <c r="E225" s="76"/>
      <c r="F225" s="76"/>
      <c r="G225" s="399"/>
      <c r="K225" s="391"/>
      <c r="L225" s="395"/>
      <c r="M225" s="486"/>
      <c r="N225" s="396"/>
      <c r="O225" s="394"/>
      <c r="R225" s="657"/>
    </row>
    <row r="226" spans="2:18" x14ac:dyDescent="0.25">
      <c r="B226" s="76"/>
      <c r="C226" s="397"/>
      <c r="D226" s="398"/>
      <c r="E226" s="76"/>
      <c r="F226" s="76"/>
      <c r="G226" s="399"/>
      <c r="K226" s="391"/>
      <c r="L226" s="395"/>
      <c r="M226" s="486"/>
      <c r="N226" s="396"/>
      <c r="O226" s="394"/>
      <c r="R226" s="657"/>
    </row>
    <row r="227" spans="2:18" x14ac:dyDescent="0.25">
      <c r="B227" s="76"/>
      <c r="C227" s="397"/>
      <c r="D227" s="398"/>
      <c r="E227" s="76"/>
      <c r="F227" s="76"/>
      <c r="G227" s="399"/>
      <c r="K227" s="391"/>
      <c r="L227" s="395"/>
      <c r="M227" s="486"/>
      <c r="N227" s="396"/>
      <c r="O227" s="394"/>
      <c r="R227" s="657"/>
    </row>
    <row r="228" spans="2:18" x14ac:dyDescent="0.25">
      <c r="B228" s="76"/>
      <c r="C228" s="397"/>
      <c r="D228" s="398"/>
      <c r="E228" s="76"/>
      <c r="F228" s="76"/>
      <c r="G228" s="399"/>
      <c r="K228" s="391"/>
      <c r="L228" s="395"/>
      <c r="M228" s="486"/>
      <c r="N228" s="396"/>
      <c r="O228" s="394"/>
      <c r="R228" s="657"/>
    </row>
    <row r="229" spans="2:18" x14ac:dyDescent="0.25">
      <c r="B229" s="76"/>
      <c r="C229" s="397"/>
      <c r="D229" s="398"/>
      <c r="E229" s="76"/>
      <c r="F229" s="76"/>
      <c r="G229" s="399"/>
      <c r="K229" s="391"/>
      <c r="L229" s="395"/>
      <c r="M229" s="486"/>
      <c r="N229" s="396"/>
      <c r="O229" s="394"/>
      <c r="R229" s="657"/>
    </row>
    <row r="230" spans="2:18" x14ac:dyDescent="0.25">
      <c r="B230" s="76"/>
      <c r="C230" s="397"/>
      <c r="D230" s="398"/>
      <c r="E230" s="76"/>
      <c r="F230" s="76"/>
      <c r="G230" s="399"/>
      <c r="K230" s="391"/>
      <c r="L230" s="395"/>
      <c r="M230" s="486"/>
      <c r="N230" s="396"/>
      <c r="O230" s="394"/>
      <c r="R230" s="657"/>
    </row>
    <row r="231" spans="2:18" x14ac:dyDescent="0.25">
      <c r="B231" s="76"/>
      <c r="C231" s="397"/>
      <c r="D231" s="398"/>
      <c r="E231" s="76"/>
      <c r="F231" s="76"/>
      <c r="G231" s="399"/>
      <c r="K231" s="391"/>
      <c r="L231" s="395"/>
      <c r="M231" s="486"/>
      <c r="N231" s="396"/>
      <c r="O231" s="394"/>
      <c r="R231" s="657"/>
    </row>
    <row r="232" spans="2:18" x14ac:dyDescent="0.25">
      <c r="B232" s="76"/>
      <c r="C232" s="397"/>
      <c r="D232" s="398"/>
      <c r="E232" s="76"/>
      <c r="F232" s="76"/>
      <c r="G232" s="399"/>
      <c r="K232" s="391"/>
      <c r="L232" s="395"/>
      <c r="M232" s="486"/>
      <c r="N232" s="396"/>
      <c r="O232" s="394"/>
      <c r="R232" s="657"/>
    </row>
    <row r="233" spans="2:18" x14ac:dyDescent="0.25">
      <c r="B233" s="76"/>
      <c r="C233" s="397"/>
      <c r="D233" s="398"/>
      <c r="E233" s="76"/>
      <c r="F233" s="76"/>
      <c r="G233" s="399"/>
      <c r="K233" s="391"/>
      <c r="L233" s="395"/>
      <c r="M233" s="486"/>
      <c r="N233" s="396"/>
      <c r="O233" s="394"/>
      <c r="R233" s="657"/>
    </row>
    <row r="234" spans="2:18" x14ac:dyDescent="0.25">
      <c r="B234" s="76"/>
      <c r="C234" s="397"/>
      <c r="D234" s="398"/>
      <c r="E234" s="76"/>
      <c r="F234" s="76"/>
      <c r="G234" s="399"/>
      <c r="K234" s="391"/>
      <c r="L234" s="395"/>
      <c r="M234" s="486"/>
      <c r="N234" s="396"/>
      <c r="O234" s="394"/>
      <c r="R234" s="657"/>
    </row>
    <row r="235" spans="2:18" x14ac:dyDescent="0.25">
      <c r="B235" s="76"/>
      <c r="C235" s="397"/>
      <c r="D235" s="398"/>
      <c r="E235" s="76"/>
      <c r="F235" s="76"/>
      <c r="G235" s="399"/>
      <c r="K235" s="391"/>
      <c r="L235" s="395"/>
      <c r="M235" s="486"/>
      <c r="N235" s="396"/>
      <c r="O235" s="394"/>
      <c r="R235" s="659"/>
    </row>
    <row r="236" spans="2:18" x14ac:dyDescent="0.25">
      <c r="B236" s="76"/>
      <c r="C236" s="397"/>
      <c r="D236" s="398"/>
      <c r="E236" s="76"/>
      <c r="F236" s="76"/>
      <c r="G236" s="399"/>
      <c r="K236" s="391"/>
      <c r="L236" s="395"/>
      <c r="M236" s="486"/>
      <c r="N236" s="396"/>
      <c r="O236" s="394"/>
      <c r="R236" s="657"/>
    </row>
    <row r="237" spans="2:18" x14ac:dyDescent="0.25">
      <c r="B237" s="76"/>
      <c r="C237" s="397"/>
      <c r="D237" s="398"/>
      <c r="E237" s="76"/>
      <c r="F237" s="76"/>
      <c r="G237" s="399"/>
      <c r="K237" s="391"/>
      <c r="L237" s="395"/>
      <c r="M237" s="486"/>
      <c r="N237" s="396"/>
      <c r="O237" s="394"/>
      <c r="R237" s="657"/>
    </row>
    <row r="238" spans="2:18" x14ac:dyDescent="0.25">
      <c r="B238" s="76"/>
      <c r="C238" s="397"/>
      <c r="D238" s="398"/>
      <c r="E238" s="76"/>
      <c r="F238" s="76"/>
      <c r="G238" s="399"/>
      <c r="K238" s="391"/>
      <c r="L238" s="395"/>
      <c r="M238" s="486"/>
      <c r="N238" s="396"/>
      <c r="O238" s="394"/>
      <c r="R238" s="657"/>
    </row>
    <row r="239" spans="2:18" x14ac:dyDescent="0.25">
      <c r="B239" s="76"/>
      <c r="C239" s="397"/>
      <c r="D239" s="398"/>
      <c r="E239" s="76"/>
      <c r="F239" s="76"/>
      <c r="G239" s="399"/>
      <c r="K239" s="391"/>
      <c r="L239" s="395"/>
      <c r="M239" s="486"/>
      <c r="N239" s="396"/>
      <c r="O239" s="394"/>
      <c r="R239" s="657"/>
    </row>
    <row r="240" spans="2:18" x14ac:dyDescent="0.25">
      <c r="B240" s="76"/>
      <c r="C240" s="397"/>
      <c r="D240" s="398"/>
      <c r="E240" s="76"/>
      <c r="F240" s="76"/>
      <c r="G240" s="399"/>
      <c r="K240" s="391"/>
      <c r="L240" s="395"/>
      <c r="M240" s="486"/>
      <c r="N240" s="396"/>
      <c r="O240" s="394"/>
      <c r="R240" s="657"/>
    </row>
    <row r="241" spans="2:18" x14ac:dyDescent="0.25">
      <c r="B241" s="76"/>
      <c r="C241" s="397"/>
      <c r="D241" s="398"/>
      <c r="E241" s="76"/>
      <c r="F241" s="76"/>
      <c r="G241" s="399"/>
      <c r="K241" s="391"/>
      <c r="L241" s="395"/>
      <c r="M241" s="486"/>
      <c r="N241" s="396"/>
      <c r="O241" s="394"/>
      <c r="R241" s="657"/>
    </row>
    <row r="242" spans="2:18" x14ac:dyDescent="0.25">
      <c r="B242" s="76"/>
      <c r="C242" s="397"/>
      <c r="D242" s="398"/>
      <c r="E242" s="76"/>
      <c r="F242" s="76"/>
      <c r="G242" s="399"/>
      <c r="K242" s="391"/>
      <c r="L242" s="395"/>
      <c r="M242" s="486"/>
      <c r="N242" s="396"/>
      <c r="O242" s="394"/>
      <c r="R242" s="657"/>
    </row>
    <row r="243" spans="2:18" x14ac:dyDescent="0.25">
      <c r="B243" s="76"/>
      <c r="C243" s="397"/>
      <c r="D243" s="398"/>
      <c r="E243" s="76"/>
      <c r="F243" s="76"/>
      <c r="G243" s="399"/>
      <c r="K243" s="391"/>
      <c r="L243" s="395"/>
      <c r="M243" s="486"/>
      <c r="N243" s="396"/>
      <c r="O243" s="394"/>
      <c r="R243" s="657"/>
    </row>
    <row r="244" spans="2:18" x14ac:dyDescent="0.25">
      <c r="B244" s="76"/>
      <c r="C244" s="397"/>
      <c r="D244" s="398"/>
      <c r="E244" s="76"/>
      <c r="F244" s="76"/>
      <c r="G244" s="399"/>
      <c r="K244" s="391"/>
      <c r="L244" s="395"/>
      <c r="M244" s="486"/>
      <c r="N244" s="396"/>
      <c r="O244" s="394"/>
      <c r="R244" s="659"/>
    </row>
    <row r="245" spans="2:18" x14ac:dyDescent="0.25">
      <c r="B245" s="76"/>
      <c r="C245" s="397"/>
      <c r="D245" s="398"/>
      <c r="E245" s="76"/>
      <c r="F245" s="76"/>
      <c r="G245" s="399"/>
      <c r="K245" s="391"/>
      <c r="L245" s="395"/>
      <c r="M245" s="486"/>
      <c r="N245" s="396"/>
      <c r="O245" s="394"/>
      <c r="R245" s="657"/>
    </row>
    <row r="246" spans="2:18" x14ac:dyDescent="0.25">
      <c r="B246" s="76"/>
      <c r="C246" s="397"/>
      <c r="D246" s="398"/>
      <c r="E246" s="76"/>
      <c r="F246" s="76"/>
      <c r="G246" s="399"/>
      <c r="K246" s="391"/>
      <c r="L246" s="395"/>
      <c r="M246" s="486"/>
      <c r="N246" s="396"/>
      <c r="O246" s="394"/>
      <c r="R246" s="657"/>
    </row>
    <row r="247" spans="2:18" x14ac:dyDescent="0.25">
      <c r="B247" s="76"/>
      <c r="C247" s="397"/>
      <c r="D247" s="398"/>
      <c r="E247" s="76"/>
      <c r="F247" s="76"/>
      <c r="G247" s="399"/>
      <c r="K247" s="391"/>
      <c r="L247" s="395"/>
      <c r="M247" s="486"/>
      <c r="N247" s="396"/>
      <c r="O247" s="394"/>
      <c r="R247" s="657"/>
    </row>
    <row r="248" spans="2:18" x14ac:dyDescent="0.25">
      <c r="B248" s="76"/>
      <c r="C248" s="397"/>
      <c r="D248" s="398"/>
      <c r="E248" s="76"/>
      <c r="F248" s="76"/>
      <c r="G248" s="399"/>
      <c r="K248" s="391"/>
      <c r="L248" s="395"/>
      <c r="M248" s="486"/>
      <c r="N248" s="396"/>
      <c r="O248" s="394"/>
      <c r="R248" s="657"/>
    </row>
    <row r="249" spans="2:18" x14ac:dyDescent="0.25">
      <c r="B249" s="76"/>
      <c r="C249" s="397"/>
      <c r="D249" s="398"/>
      <c r="E249" s="76"/>
      <c r="F249" s="76"/>
      <c r="G249" s="399"/>
      <c r="K249" s="391"/>
      <c r="L249" s="395"/>
      <c r="M249" s="486"/>
      <c r="N249" s="396"/>
      <c r="O249" s="394"/>
      <c r="R249" s="657"/>
    </row>
    <row r="250" spans="2:18" x14ac:dyDescent="0.25">
      <c r="B250" s="76"/>
      <c r="C250" s="397"/>
      <c r="D250" s="398"/>
      <c r="E250" s="76"/>
      <c r="F250" s="76"/>
      <c r="G250" s="399"/>
      <c r="K250" s="391"/>
      <c r="L250" s="395"/>
      <c r="M250" s="486"/>
      <c r="N250" s="396"/>
      <c r="O250" s="394"/>
      <c r="R250" s="659"/>
    </row>
    <row r="251" spans="2:18" x14ac:dyDescent="0.25">
      <c r="B251" s="76"/>
      <c r="C251" s="397"/>
      <c r="D251" s="398"/>
      <c r="E251" s="76"/>
      <c r="F251" s="76"/>
      <c r="G251" s="399"/>
      <c r="K251" s="391"/>
      <c r="L251" s="395"/>
      <c r="M251" s="486"/>
      <c r="N251" s="396"/>
      <c r="O251" s="394"/>
      <c r="R251" s="657"/>
    </row>
    <row r="252" spans="2:18" x14ac:dyDescent="0.25">
      <c r="B252" s="76"/>
      <c r="C252" s="397"/>
      <c r="D252" s="398"/>
      <c r="E252" s="76"/>
      <c r="F252" s="76"/>
      <c r="G252" s="399"/>
      <c r="K252" s="391"/>
      <c r="L252" s="395"/>
      <c r="M252" s="486"/>
      <c r="N252" s="396"/>
      <c r="O252" s="394"/>
      <c r="R252" s="657"/>
    </row>
    <row r="253" spans="2:18" x14ac:dyDescent="0.25">
      <c r="B253" s="76"/>
      <c r="C253" s="397"/>
      <c r="D253" s="398"/>
      <c r="E253" s="76"/>
      <c r="F253" s="76"/>
      <c r="G253" s="399"/>
      <c r="K253" s="391"/>
      <c r="L253" s="395"/>
      <c r="M253" s="486"/>
      <c r="N253" s="396"/>
      <c r="O253" s="394"/>
      <c r="R253" s="657"/>
    </row>
    <row r="254" spans="2:18" x14ac:dyDescent="0.25">
      <c r="B254" s="76"/>
      <c r="C254" s="397"/>
      <c r="D254" s="398"/>
      <c r="E254" s="76"/>
      <c r="F254" s="76"/>
      <c r="G254" s="399"/>
      <c r="K254" s="391"/>
      <c r="L254" s="395"/>
      <c r="M254" s="486"/>
      <c r="N254" s="396"/>
      <c r="O254" s="394"/>
      <c r="R254" s="657"/>
    </row>
    <row r="255" spans="2:18" x14ac:dyDescent="0.25">
      <c r="B255" s="76"/>
      <c r="C255" s="397"/>
      <c r="D255" s="398"/>
      <c r="E255" s="76"/>
      <c r="F255" s="76"/>
      <c r="G255" s="399"/>
      <c r="K255" s="391"/>
      <c r="L255" s="395"/>
      <c r="M255" s="486"/>
      <c r="N255" s="396"/>
      <c r="O255" s="394"/>
      <c r="R255" s="657"/>
    </row>
    <row r="256" spans="2:18" x14ac:dyDescent="0.25">
      <c r="B256" s="76"/>
      <c r="C256" s="397"/>
      <c r="D256" s="398"/>
      <c r="E256" s="76"/>
      <c r="F256" s="76"/>
      <c r="G256" s="399"/>
      <c r="K256" s="391"/>
      <c r="L256" s="395"/>
      <c r="M256" s="486"/>
      <c r="N256" s="396"/>
      <c r="O256" s="394"/>
      <c r="R256" s="657"/>
    </row>
    <row r="257" spans="2:18" x14ac:dyDescent="0.25">
      <c r="B257" s="76"/>
      <c r="C257" s="397"/>
      <c r="D257" s="398"/>
      <c r="E257" s="76"/>
      <c r="F257" s="76"/>
      <c r="G257" s="399"/>
      <c r="K257" s="391"/>
      <c r="L257" s="395"/>
      <c r="M257" s="486"/>
      <c r="N257" s="396"/>
      <c r="O257" s="394"/>
      <c r="R257" s="657"/>
    </row>
    <row r="258" spans="2:18" x14ac:dyDescent="0.25">
      <c r="B258" s="76"/>
      <c r="C258" s="397"/>
      <c r="D258" s="398"/>
      <c r="E258" s="76"/>
      <c r="F258" s="76"/>
      <c r="G258" s="399"/>
      <c r="K258" s="391"/>
      <c r="L258" s="395"/>
      <c r="M258" s="486"/>
      <c r="N258" s="396"/>
      <c r="O258" s="394"/>
      <c r="R258" s="657"/>
    </row>
    <row r="259" spans="2:18" x14ac:dyDescent="0.25">
      <c r="B259" s="76"/>
      <c r="C259" s="397"/>
      <c r="D259" s="398"/>
      <c r="E259" s="76"/>
      <c r="F259" s="76"/>
      <c r="G259" s="399"/>
      <c r="K259" s="391"/>
      <c r="L259" s="395"/>
      <c r="M259" s="486"/>
      <c r="N259" s="396"/>
      <c r="O259" s="394"/>
      <c r="R259" s="657"/>
    </row>
    <row r="260" spans="2:18" x14ac:dyDescent="0.25">
      <c r="B260" s="76"/>
      <c r="C260" s="397"/>
      <c r="D260" s="398"/>
      <c r="E260" s="76"/>
      <c r="F260" s="76"/>
      <c r="G260" s="399"/>
      <c r="K260" s="391"/>
      <c r="L260" s="395"/>
      <c r="M260" s="486"/>
      <c r="N260" s="396"/>
      <c r="O260" s="394"/>
      <c r="R260" s="657"/>
    </row>
    <row r="261" spans="2:18" x14ac:dyDescent="0.25">
      <c r="B261" s="76"/>
      <c r="C261" s="397"/>
      <c r="D261" s="398"/>
      <c r="E261" s="76"/>
      <c r="F261" s="76"/>
      <c r="G261" s="399"/>
      <c r="K261" s="391"/>
      <c r="L261" s="395"/>
      <c r="M261" s="486"/>
      <c r="N261" s="396"/>
      <c r="O261" s="394"/>
      <c r="R261" s="657"/>
    </row>
    <row r="262" spans="2:18" x14ac:dyDescent="0.25">
      <c r="B262" s="76"/>
      <c r="C262" s="397"/>
      <c r="D262" s="398"/>
      <c r="E262" s="76"/>
      <c r="F262" s="76"/>
      <c r="G262" s="399"/>
      <c r="K262" s="391"/>
      <c r="L262" s="395"/>
      <c r="M262" s="486"/>
      <c r="N262" s="396"/>
      <c r="O262" s="394"/>
      <c r="R262" s="657"/>
    </row>
    <row r="263" spans="2:18" x14ac:dyDescent="0.25">
      <c r="B263" s="76"/>
      <c r="C263" s="397"/>
      <c r="D263" s="398"/>
      <c r="E263" s="76"/>
      <c r="F263" s="76"/>
      <c r="G263" s="399"/>
      <c r="K263" s="391"/>
      <c r="L263" s="395"/>
      <c r="M263" s="486"/>
      <c r="N263" s="396"/>
      <c r="O263" s="394"/>
      <c r="R263" s="657"/>
    </row>
    <row r="264" spans="2:18" x14ac:dyDescent="0.25">
      <c r="B264" s="76"/>
      <c r="C264" s="397"/>
      <c r="D264" s="398"/>
      <c r="E264" s="76"/>
      <c r="F264" s="76"/>
      <c r="G264" s="399"/>
      <c r="K264" s="391"/>
      <c r="L264" s="395"/>
      <c r="M264" s="486"/>
      <c r="N264" s="396"/>
      <c r="O264" s="394"/>
      <c r="R264" s="657"/>
    </row>
    <row r="265" spans="2:18" x14ac:dyDescent="0.25">
      <c r="B265" s="76"/>
      <c r="C265" s="397"/>
      <c r="D265" s="398"/>
      <c r="E265" s="76"/>
      <c r="F265" s="76"/>
      <c r="G265" s="399"/>
      <c r="K265" s="391"/>
      <c r="L265" s="395"/>
      <c r="M265" s="486"/>
      <c r="N265" s="396"/>
      <c r="O265" s="394"/>
      <c r="R265" s="657"/>
    </row>
    <row r="266" spans="2:18" x14ac:dyDescent="0.25">
      <c r="B266" s="76"/>
      <c r="C266" s="397"/>
      <c r="D266" s="398"/>
      <c r="E266" s="76"/>
      <c r="F266" s="76"/>
      <c r="G266" s="399"/>
      <c r="K266" s="391"/>
      <c r="L266" s="395"/>
      <c r="M266" s="486"/>
      <c r="N266" s="396"/>
      <c r="O266" s="394"/>
      <c r="R266" s="657"/>
    </row>
    <row r="267" spans="2:18" x14ac:dyDescent="0.25">
      <c r="B267" s="76"/>
      <c r="C267" s="397"/>
      <c r="D267" s="398"/>
      <c r="E267" s="76"/>
      <c r="F267" s="76"/>
      <c r="G267" s="399"/>
      <c r="K267" s="391"/>
      <c r="L267" s="395"/>
      <c r="M267" s="486"/>
      <c r="N267" s="396"/>
      <c r="O267" s="394"/>
      <c r="R267" s="657"/>
    </row>
    <row r="268" spans="2:18" x14ac:dyDescent="0.25">
      <c r="B268" s="76"/>
      <c r="C268" s="397"/>
      <c r="D268" s="398"/>
      <c r="E268" s="76"/>
      <c r="F268" s="76"/>
      <c r="G268" s="399"/>
      <c r="K268" s="391"/>
      <c r="L268" s="395"/>
      <c r="M268" s="486"/>
      <c r="N268" s="396"/>
      <c r="O268" s="394"/>
      <c r="R268" s="657"/>
    </row>
    <row r="269" spans="2:18" x14ac:dyDescent="0.25">
      <c r="B269" s="76"/>
      <c r="C269" s="397"/>
      <c r="D269" s="398"/>
      <c r="E269" s="76"/>
      <c r="F269" s="76"/>
      <c r="G269" s="399"/>
      <c r="K269" s="391"/>
      <c r="L269" s="395"/>
      <c r="M269" s="486"/>
      <c r="N269" s="396"/>
      <c r="O269" s="394"/>
      <c r="R269" s="657"/>
    </row>
    <row r="270" spans="2:18" x14ac:dyDescent="0.25">
      <c r="B270" s="76"/>
      <c r="C270" s="397"/>
      <c r="D270" s="398"/>
      <c r="E270" s="76"/>
      <c r="F270" s="76"/>
      <c r="G270" s="399"/>
      <c r="K270" s="391"/>
      <c r="L270" s="395"/>
      <c r="M270" s="486"/>
      <c r="N270" s="396"/>
      <c r="O270" s="394"/>
      <c r="R270" s="657"/>
    </row>
    <row r="271" spans="2:18" x14ac:dyDescent="0.25">
      <c r="B271" s="76"/>
      <c r="C271" s="397"/>
      <c r="D271" s="398"/>
      <c r="E271" s="76"/>
      <c r="F271" s="76"/>
      <c r="G271" s="399"/>
      <c r="K271" s="391"/>
      <c r="L271" s="395"/>
      <c r="M271" s="486"/>
      <c r="N271" s="396"/>
      <c r="O271" s="394"/>
      <c r="R271" s="657"/>
    </row>
    <row r="272" spans="2:18" x14ac:dyDescent="0.25">
      <c r="B272" s="76"/>
      <c r="C272" s="397"/>
      <c r="D272" s="398"/>
      <c r="E272" s="76"/>
      <c r="F272" s="76"/>
      <c r="G272" s="399"/>
      <c r="K272" s="391"/>
      <c r="L272" s="395"/>
      <c r="M272" s="486"/>
      <c r="N272" s="396"/>
      <c r="O272" s="394"/>
      <c r="R272" s="657"/>
    </row>
    <row r="273" spans="2:18" x14ac:dyDescent="0.25">
      <c r="B273" s="76"/>
      <c r="C273" s="397"/>
      <c r="D273" s="398"/>
      <c r="E273" s="76"/>
      <c r="F273" s="76"/>
      <c r="G273" s="399"/>
      <c r="K273" s="391"/>
      <c r="L273" s="395"/>
      <c r="M273" s="486"/>
      <c r="N273" s="396"/>
      <c r="O273" s="394"/>
      <c r="R273" s="657"/>
    </row>
    <row r="274" spans="2:18" x14ac:dyDescent="0.25">
      <c r="B274" s="76"/>
      <c r="C274" s="397"/>
      <c r="D274" s="398"/>
      <c r="E274" s="76"/>
      <c r="F274" s="76"/>
      <c r="G274" s="399"/>
      <c r="K274" s="391"/>
      <c r="L274" s="395"/>
      <c r="M274" s="486"/>
      <c r="N274" s="396"/>
      <c r="O274" s="394"/>
      <c r="R274" s="657"/>
    </row>
    <row r="275" spans="2:18" x14ac:dyDescent="0.25">
      <c r="B275" s="76"/>
      <c r="C275" s="397"/>
      <c r="D275" s="398"/>
      <c r="E275" s="76"/>
      <c r="F275" s="76"/>
      <c r="G275" s="399"/>
      <c r="K275" s="391"/>
      <c r="L275" s="395"/>
      <c r="M275" s="486"/>
      <c r="N275" s="396"/>
      <c r="O275" s="394"/>
      <c r="R275" s="657"/>
    </row>
    <row r="276" spans="2:18" x14ac:dyDescent="0.25">
      <c r="B276" s="76"/>
      <c r="C276" s="397"/>
      <c r="D276" s="398"/>
      <c r="E276" s="76"/>
      <c r="F276" s="76"/>
      <c r="G276" s="399"/>
      <c r="K276" s="391"/>
      <c r="L276" s="395"/>
      <c r="M276" s="486"/>
      <c r="N276" s="396"/>
      <c r="O276" s="394"/>
      <c r="R276" s="657"/>
    </row>
    <row r="277" spans="2:18" x14ac:dyDescent="0.25">
      <c r="B277" s="76"/>
      <c r="C277" s="397"/>
      <c r="D277" s="398"/>
      <c r="E277" s="76"/>
      <c r="F277" s="76"/>
      <c r="G277" s="399"/>
      <c r="K277" s="391"/>
      <c r="L277" s="395"/>
      <c r="M277" s="486"/>
      <c r="N277" s="396"/>
      <c r="O277" s="394"/>
      <c r="R277" s="657"/>
    </row>
    <row r="278" spans="2:18" x14ac:dyDescent="0.25">
      <c r="B278" s="76"/>
      <c r="C278" s="397"/>
      <c r="D278" s="398"/>
      <c r="E278" s="76"/>
      <c r="F278" s="76"/>
      <c r="G278" s="399"/>
      <c r="K278" s="391"/>
      <c r="L278" s="395"/>
      <c r="M278" s="486"/>
      <c r="N278" s="396"/>
      <c r="O278" s="394"/>
      <c r="R278" s="657"/>
    </row>
    <row r="279" spans="2:18" x14ac:dyDescent="0.25">
      <c r="B279" s="76"/>
      <c r="C279" s="397"/>
      <c r="D279" s="398"/>
      <c r="E279" s="76"/>
      <c r="F279" s="76"/>
      <c r="G279" s="399"/>
      <c r="K279" s="391"/>
      <c r="L279" s="395"/>
      <c r="M279" s="486"/>
      <c r="N279" s="396"/>
      <c r="O279" s="394"/>
      <c r="R279" s="657"/>
    </row>
    <row r="280" spans="2:18" x14ac:dyDescent="0.25">
      <c r="B280" s="76"/>
      <c r="C280" s="397"/>
      <c r="D280" s="398"/>
      <c r="E280" s="76"/>
      <c r="F280" s="76"/>
      <c r="G280" s="399"/>
      <c r="K280" s="391"/>
      <c r="L280" s="395"/>
      <c r="M280" s="486"/>
      <c r="N280" s="396"/>
      <c r="O280" s="394"/>
      <c r="R280" s="657"/>
    </row>
    <row r="281" spans="2:18" x14ac:dyDescent="0.25">
      <c r="B281" s="76"/>
      <c r="C281" s="397"/>
      <c r="D281" s="398"/>
      <c r="E281" s="76"/>
      <c r="F281" s="76"/>
      <c r="G281" s="399"/>
      <c r="K281" s="391"/>
      <c r="L281" s="395"/>
      <c r="M281" s="486"/>
      <c r="N281" s="396"/>
      <c r="O281" s="394"/>
      <c r="R281" s="657"/>
    </row>
    <row r="282" spans="2:18" x14ac:dyDescent="0.25">
      <c r="B282" s="76"/>
      <c r="C282" s="397"/>
      <c r="D282" s="398"/>
      <c r="E282" s="76"/>
      <c r="F282" s="76"/>
      <c r="G282" s="399"/>
      <c r="K282" s="391"/>
      <c r="L282" s="395"/>
      <c r="M282" s="486"/>
      <c r="N282" s="396"/>
      <c r="O282" s="394"/>
      <c r="R282" s="657"/>
    </row>
    <row r="283" spans="2:18" x14ac:dyDescent="0.25">
      <c r="B283" s="76"/>
      <c r="C283" s="397"/>
      <c r="D283" s="398"/>
      <c r="E283" s="76"/>
      <c r="F283" s="76"/>
      <c r="G283" s="399"/>
      <c r="K283" s="391"/>
      <c r="L283" s="395"/>
      <c r="M283" s="486"/>
      <c r="N283" s="396"/>
      <c r="O283" s="394"/>
      <c r="R283" s="659"/>
    </row>
    <row r="284" spans="2:18" x14ac:dyDescent="0.25">
      <c r="B284" s="76"/>
      <c r="C284" s="397"/>
      <c r="D284" s="398"/>
      <c r="E284" s="76"/>
      <c r="F284" s="76"/>
      <c r="G284" s="399"/>
      <c r="K284" s="391"/>
      <c r="L284" s="395"/>
      <c r="M284" s="486"/>
      <c r="N284" s="396"/>
      <c r="O284" s="394"/>
      <c r="R284" s="657"/>
    </row>
    <row r="285" spans="2:18" x14ac:dyDescent="0.25">
      <c r="B285" s="76"/>
      <c r="C285" s="397"/>
      <c r="D285" s="398"/>
      <c r="E285" s="76"/>
      <c r="F285" s="76"/>
      <c r="G285" s="399"/>
      <c r="K285" s="391"/>
      <c r="L285" s="395"/>
      <c r="M285" s="486"/>
      <c r="N285" s="396"/>
      <c r="O285" s="394"/>
      <c r="R285" s="657"/>
    </row>
    <row r="286" spans="2:18" x14ac:dyDescent="0.25">
      <c r="B286" s="76"/>
      <c r="C286" s="397"/>
      <c r="D286" s="398"/>
      <c r="E286" s="76"/>
      <c r="F286" s="76"/>
      <c r="G286" s="399"/>
      <c r="K286" s="391"/>
      <c r="L286" s="395"/>
      <c r="M286" s="486"/>
      <c r="N286" s="396"/>
      <c r="O286" s="394"/>
      <c r="R286" s="657"/>
    </row>
    <row r="287" spans="2:18" x14ac:dyDescent="0.25">
      <c r="B287" s="76"/>
      <c r="C287" s="397"/>
      <c r="D287" s="398"/>
      <c r="E287" s="76"/>
      <c r="F287" s="76"/>
      <c r="G287" s="399"/>
      <c r="K287" s="391"/>
      <c r="L287" s="395"/>
      <c r="M287" s="486"/>
      <c r="N287" s="396"/>
      <c r="O287" s="394"/>
      <c r="R287" s="657"/>
    </row>
    <row r="288" spans="2:18" x14ac:dyDescent="0.25">
      <c r="B288" s="76"/>
      <c r="C288" s="397"/>
      <c r="D288" s="398"/>
      <c r="E288" s="76"/>
      <c r="F288" s="76"/>
      <c r="G288" s="399"/>
      <c r="K288" s="391"/>
      <c r="L288" s="395"/>
      <c r="M288" s="486"/>
      <c r="N288" s="396"/>
      <c r="O288" s="394"/>
      <c r="R288" s="657"/>
    </row>
    <row r="289" spans="2:18" x14ac:dyDescent="0.25">
      <c r="B289" s="76"/>
      <c r="C289" s="397"/>
      <c r="D289" s="398"/>
      <c r="E289" s="76"/>
      <c r="F289" s="76"/>
      <c r="G289" s="399"/>
      <c r="K289" s="391"/>
      <c r="L289" s="395"/>
      <c r="M289" s="486"/>
      <c r="N289" s="396"/>
      <c r="O289" s="394"/>
      <c r="R289" s="659"/>
    </row>
    <row r="290" spans="2:18" x14ac:dyDescent="0.25">
      <c r="B290" s="76"/>
      <c r="C290" s="397"/>
      <c r="D290" s="398"/>
      <c r="E290" s="76"/>
      <c r="F290" s="76"/>
      <c r="G290" s="399"/>
      <c r="K290" s="391"/>
      <c r="L290" s="395"/>
      <c r="M290" s="486"/>
      <c r="N290" s="396"/>
      <c r="O290" s="394"/>
      <c r="R290" s="657"/>
    </row>
    <row r="291" spans="2:18" x14ac:dyDescent="0.25">
      <c r="B291" s="76"/>
      <c r="C291" s="397"/>
      <c r="D291" s="398"/>
      <c r="E291" s="76"/>
      <c r="F291" s="76"/>
      <c r="G291" s="399"/>
      <c r="K291" s="391"/>
      <c r="L291" s="395"/>
      <c r="M291" s="486"/>
      <c r="N291" s="396"/>
      <c r="O291" s="394"/>
      <c r="R291" s="657"/>
    </row>
    <row r="292" spans="2:18" x14ac:dyDescent="0.25">
      <c r="B292" s="76"/>
      <c r="C292" s="397"/>
      <c r="D292" s="398"/>
      <c r="E292" s="76"/>
      <c r="F292" s="76"/>
      <c r="G292" s="399"/>
      <c r="K292" s="391"/>
      <c r="L292" s="395"/>
      <c r="M292" s="486"/>
      <c r="N292" s="396"/>
      <c r="O292" s="394"/>
      <c r="R292" s="657"/>
    </row>
    <row r="293" spans="2:18" x14ac:dyDescent="0.25">
      <c r="B293" s="76"/>
      <c r="C293" s="397"/>
      <c r="D293" s="398"/>
      <c r="E293" s="76"/>
      <c r="F293" s="76"/>
      <c r="G293" s="399"/>
      <c r="K293" s="391"/>
      <c r="L293" s="395"/>
      <c r="M293" s="486"/>
      <c r="N293" s="396"/>
      <c r="O293" s="394"/>
      <c r="R293" s="657"/>
    </row>
    <row r="294" spans="2:18" x14ac:dyDescent="0.25">
      <c r="B294" s="76"/>
      <c r="C294" s="397"/>
      <c r="D294" s="398"/>
      <c r="E294" s="76"/>
      <c r="F294" s="76"/>
      <c r="G294" s="399"/>
      <c r="K294" s="391"/>
      <c r="L294" s="395"/>
      <c r="M294" s="486"/>
      <c r="N294" s="396"/>
      <c r="O294" s="394"/>
      <c r="R294" s="657"/>
    </row>
    <row r="295" spans="2:18" x14ac:dyDescent="0.25">
      <c r="B295" s="76"/>
      <c r="C295" s="397"/>
      <c r="D295" s="398"/>
      <c r="E295" s="76"/>
      <c r="F295" s="76"/>
      <c r="G295" s="399"/>
      <c r="K295" s="391"/>
      <c r="L295" s="395"/>
      <c r="M295" s="486"/>
      <c r="N295" s="396"/>
      <c r="O295" s="394"/>
      <c r="R295" s="657"/>
    </row>
    <row r="296" spans="2:18" x14ac:dyDescent="0.25">
      <c r="B296" s="76"/>
      <c r="C296" s="397"/>
      <c r="D296" s="398"/>
      <c r="E296" s="76"/>
      <c r="F296" s="76"/>
      <c r="G296" s="399"/>
      <c r="K296" s="391"/>
      <c r="L296" s="395"/>
      <c r="M296" s="486"/>
      <c r="N296" s="396"/>
      <c r="O296" s="394"/>
      <c r="R296" s="657"/>
    </row>
    <row r="297" spans="2:18" x14ac:dyDescent="0.25">
      <c r="B297" s="76"/>
      <c r="C297" s="397"/>
      <c r="D297" s="398"/>
      <c r="E297" s="76"/>
      <c r="F297" s="76"/>
      <c r="G297" s="399"/>
      <c r="K297" s="391"/>
      <c r="L297" s="395"/>
      <c r="M297" s="486"/>
      <c r="N297" s="396"/>
      <c r="O297" s="394"/>
      <c r="R297" s="657"/>
    </row>
    <row r="298" spans="2:18" x14ac:dyDescent="0.25">
      <c r="B298" s="76"/>
      <c r="C298" s="397"/>
      <c r="D298" s="398"/>
      <c r="E298" s="76"/>
      <c r="F298" s="76"/>
      <c r="G298" s="399"/>
      <c r="K298" s="391"/>
      <c r="L298" s="395"/>
      <c r="M298" s="486"/>
      <c r="N298" s="396"/>
      <c r="O298" s="394"/>
      <c r="R298" s="657"/>
    </row>
    <row r="299" spans="2:18" x14ac:dyDescent="0.25">
      <c r="B299" s="76"/>
      <c r="C299" s="397"/>
      <c r="D299" s="398"/>
      <c r="E299" s="76"/>
      <c r="F299" s="76"/>
      <c r="G299" s="399"/>
      <c r="K299" s="391"/>
      <c r="L299" s="395"/>
      <c r="M299" s="486"/>
      <c r="N299" s="396"/>
      <c r="O299" s="394"/>
      <c r="R299" s="657"/>
    </row>
    <row r="300" spans="2:18" x14ac:dyDescent="0.25">
      <c r="B300" s="76"/>
      <c r="C300" s="397"/>
      <c r="D300" s="398"/>
      <c r="E300" s="76"/>
      <c r="F300" s="76"/>
      <c r="G300" s="399"/>
      <c r="K300" s="391"/>
      <c r="L300" s="395"/>
      <c r="M300" s="486"/>
      <c r="N300" s="396"/>
      <c r="O300" s="394"/>
      <c r="R300" s="657"/>
    </row>
    <row r="301" spans="2:18" x14ac:dyDescent="0.25">
      <c r="B301" s="76"/>
      <c r="C301" s="397"/>
      <c r="D301" s="398"/>
      <c r="E301" s="76"/>
      <c r="F301" s="76"/>
      <c r="G301" s="399"/>
      <c r="K301" s="391"/>
      <c r="L301" s="395"/>
      <c r="M301" s="486"/>
      <c r="N301" s="396"/>
      <c r="O301" s="394"/>
      <c r="R301" s="657"/>
    </row>
    <row r="302" spans="2:18" x14ac:dyDescent="0.25">
      <c r="B302" s="76"/>
      <c r="C302" s="397"/>
      <c r="D302" s="398"/>
      <c r="E302" s="76"/>
      <c r="F302" s="76"/>
      <c r="G302" s="399"/>
      <c r="K302" s="391"/>
      <c r="L302" s="395"/>
      <c r="M302" s="486"/>
      <c r="N302" s="396"/>
      <c r="O302" s="394"/>
      <c r="R302" s="657"/>
    </row>
    <row r="303" spans="2:18" x14ac:dyDescent="0.25">
      <c r="B303" s="76"/>
      <c r="C303" s="397"/>
      <c r="D303" s="398"/>
      <c r="E303" s="76"/>
      <c r="F303" s="76"/>
      <c r="G303" s="399"/>
      <c r="K303" s="391"/>
      <c r="L303" s="395"/>
      <c r="M303" s="486"/>
      <c r="N303" s="396"/>
      <c r="O303" s="394"/>
      <c r="R303" s="657"/>
    </row>
    <row r="304" spans="2:18" x14ac:dyDescent="0.25">
      <c r="B304" s="76"/>
      <c r="C304" s="397"/>
      <c r="D304" s="398"/>
      <c r="E304" s="76"/>
      <c r="F304" s="76"/>
      <c r="G304" s="399"/>
      <c r="K304" s="391"/>
      <c r="L304" s="395"/>
      <c r="M304" s="486"/>
      <c r="N304" s="396"/>
      <c r="O304" s="394"/>
      <c r="R304" s="657"/>
    </row>
    <row r="305" spans="2:18" x14ac:dyDescent="0.25">
      <c r="B305" s="76"/>
      <c r="C305" s="397"/>
      <c r="D305" s="398"/>
      <c r="E305" s="76"/>
      <c r="F305" s="76"/>
      <c r="G305" s="399"/>
      <c r="K305" s="391"/>
      <c r="L305" s="395"/>
      <c r="M305" s="486"/>
      <c r="N305" s="396"/>
      <c r="O305" s="394"/>
      <c r="R305" s="657"/>
    </row>
    <row r="306" spans="2:18" x14ac:dyDescent="0.25">
      <c r="B306" s="76"/>
      <c r="C306" s="397"/>
      <c r="D306" s="398"/>
      <c r="E306" s="76"/>
      <c r="F306" s="76"/>
      <c r="G306" s="399"/>
      <c r="K306" s="391"/>
      <c r="L306" s="395"/>
      <c r="M306" s="486"/>
      <c r="N306" s="396"/>
      <c r="O306" s="394"/>
      <c r="R306" s="657"/>
    </row>
    <row r="307" spans="2:18" x14ac:dyDescent="0.25">
      <c r="B307" s="76"/>
      <c r="C307" s="397"/>
      <c r="D307" s="398"/>
      <c r="E307" s="76"/>
      <c r="F307" s="76"/>
      <c r="G307" s="399"/>
      <c r="K307" s="391"/>
      <c r="L307" s="395"/>
      <c r="M307" s="486"/>
      <c r="N307" s="396"/>
      <c r="O307" s="394"/>
      <c r="R307" s="657"/>
    </row>
    <row r="308" spans="2:18" x14ac:dyDescent="0.25">
      <c r="B308" s="76"/>
      <c r="C308" s="397"/>
      <c r="D308" s="398"/>
      <c r="E308" s="76"/>
      <c r="F308" s="76"/>
      <c r="G308" s="399"/>
      <c r="K308" s="391"/>
      <c r="L308" s="395"/>
      <c r="M308" s="486"/>
      <c r="N308" s="396"/>
      <c r="O308" s="394"/>
      <c r="R308" s="657"/>
    </row>
    <row r="309" spans="2:18" x14ac:dyDescent="0.25">
      <c r="B309" s="76"/>
      <c r="C309" s="397"/>
      <c r="D309" s="398"/>
      <c r="E309" s="76"/>
      <c r="F309" s="76"/>
      <c r="G309" s="399"/>
      <c r="K309" s="391"/>
      <c r="L309" s="395"/>
      <c r="M309" s="486"/>
      <c r="N309" s="396"/>
      <c r="O309" s="394"/>
      <c r="R309" s="657"/>
    </row>
    <row r="310" spans="2:18" x14ac:dyDescent="0.25">
      <c r="B310" s="76"/>
      <c r="C310" s="397"/>
      <c r="D310" s="398"/>
      <c r="E310" s="76"/>
      <c r="F310" s="76"/>
      <c r="G310" s="399"/>
      <c r="K310" s="391"/>
      <c r="L310" s="395"/>
      <c r="M310" s="486"/>
      <c r="N310" s="396"/>
      <c r="O310" s="394"/>
      <c r="R310" s="657"/>
    </row>
    <row r="311" spans="2:18" x14ac:dyDescent="0.25">
      <c r="B311" s="76"/>
      <c r="C311" s="397"/>
      <c r="D311" s="398"/>
      <c r="E311" s="76"/>
      <c r="F311" s="76"/>
      <c r="G311" s="399"/>
      <c r="K311" s="391"/>
      <c r="L311" s="395"/>
      <c r="M311" s="486"/>
      <c r="N311" s="396"/>
      <c r="O311" s="394"/>
      <c r="R311" s="657"/>
    </row>
    <row r="312" spans="2:18" x14ac:dyDescent="0.25">
      <c r="B312" s="76"/>
      <c r="C312" s="397"/>
      <c r="D312" s="398"/>
      <c r="E312" s="76"/>
      <c r="F312" s="76"/>
      <c r="G312" s="399"/>
      <c r="K312" s="391"/>
      <c r="L312" s="395"/>
      <c r="M312" s="486"/>
      <c r="N312" s="396"/>
      <c r="O312" s="394"/>
      <c r="R312" s="657"/>
    </row>
    <row r="313" spans="2:18" x14ac:dyDescent="0.25">
      <c r="B313" s="76"/>
      <c r="C313" s="397"/>
      <c r="D313" s="398"/>
      <c r="E313" s="76"/>
      <c r="F313" s="76"/>
      <c r="G313" s="399"/>
      <c r="K313" s="391"/>
      <c r="L313" s="395"/>
      <c r="M313" s="486"/>
      <c r="N313" s="396"/>
      <c r="O313" s="394"/>
      <c r="R313" s="657"/>
    </row>
    <row r="314" spans="2:18" x14ac:dyDescent="0.25">
      <c r="B314" s="76"/>
      <c r="C314" s="397"/>
      <c r="D314" s="398"/>
      <c r="E314" s="76"/>
      <c r="F314" s="76"/>
      <c r="G314" s="399"/>
      <c r="K314" s="391"/>
      <c r="L314" s="395"/>
      <c r="M314" s="486"/>
      <c r="N314" s="396"/>
      <c r="O314" s="394"/>
      <c r="R314" s="657"/>
    </row>
    <row r="315" spans="2:18" x14ac:dyDescent="0.25">
      <c r="B315" s="76"/>
      <c r="C315" s="397"/>
      <c r="D315" s="398"/>
      <c r="E315" s="76"/>
      <c r="F315" s="76"/>
      <c r="G315" s="399"/>
      <c r="K315" s="391"/>
      <c r="L315" s="395"/>
      <c r="M315" s="486"/>
      <c r="N315" s="396"/>
      <c r="O315" s="394"/>
      <c r="R315" s="657"/>
    </row>
    <row r="316" spans="2:18" x14ac:dyDescent="0.25">
      <c r="B316" s="76"/>
      <c r="C316" s="397"/>
      <c r="D316" s="398"/>
      <c r="E316" s="76"/>
      <c r="F316" s="76"/>
      <c r="G316" s="399"/>
      <c r="K316" s="391"/>
      <c r="L316" s="395"/>
      <c r="M316" s="486"/>
      <c r="N316" s="396"/>
      <c r="O316" s="394"/>
      <c r="R316" s="657"/>
    </row>
    <row r="317" spans="2:18" x14ac:dyDescent="0.25">
      <c r="B317" s="76"/>
      <c r="C317" s="397"/>
      <c r="D317" s="398"/>
      <c r="E317" s="76"/>
      <c r="F317" s="76"/>
      <c r="G317" s="399"/>
      <c r="K317" s="391"/>
      <c r="L317" s="395"/>
      <c r="M317" s="486"/>
      <c r="N317" s="396"/>
      <c r="O317" s="394"/>
      <c r="R317" s="657"/>
    </row>
    <row r="318" spans="2:18" x14ac:dyDescent="0.25">
      <c r="B318" s="76"/>
      <c r="C318" s="397"/>
      <c r="D318" s="398"/>
      <c r="E318" s="76"/>
      <c r="F318" s="76"/>
      <c r="G318" s="399"/>
      <c r="K318" s="391"/>
      <c r="L318" s="395"/>
      <c r="M318" s="486"/>
      <c r="N318" s="396"/>
      <c r="O318" s="394"/>
      <c r="R318" s="657"/>
    </row>
    <row r="319" spans="2:18" x14ac:dyDescent="0.25">
      <c r="B319" s="76"/>
      <c r="C319" s="397"/>
      <c r="D319" s="398"/>
      <c r="E319" s="76"/>
      <c r="F319" s="76"/>
      <c r="G319" s="399"/>
      <c r="K319" s="391"/>
      <c r="L319" s="395"/>
      <c r="M319" s="486"/>
      <c r="N319" s="396"/>
      <c r="O319" s="394"/>
      <c r="R319" s="657"/>
    </row>
    <row r="320" spans="2:18" x14ac:dyDescent="0.25">
      <c r="B320" s="76"/>
      <c r="C320" s="397"/>
      <c r="D320" s="398"/>
      <c r="E320" s="76"/>
      <c r="F320" s="76"/>
      <c r="G320" s="399"/>
      <c r="K320" s="391"/>
      <c r="L320" s="395"/>
      <c r="M320" s="486"/>
      <c r="N320" s="396"/>
      <c r="O320" s="394"/>
      <c r="R320" s="657"/>
    </row>
    <row r="321" spans="2:18" x14ac:dyDescent="0.25">
      <c r="B321" s="76"/>
      <c r="C321" s="397"/>
      <c r="D321" s="398"/>
      <c r="E321" s="76"/>
      <c r="F321" s="76"/>
      <c r="G321" s="399"/>
      <c r="K321" s="391"/>
      <c r="L321" s="395"/>
      <c r="M321" s="486"/>
      <c r="N321" s="396"/>
      <c r="O321" s="394"/>
      <c r="R321" s="657"/>
    </row>
    <row r="322" spans="2:18" x14ac:dyDescent="0.25">
      <c r="B322" s="76"/>
      <c r="C322" s="397"/>
      <c r="D322" s="398"/>
      <c r="E322" s="76"/>
      <c r="F322" s="76"/>
      <c r="G322" s="399"/>
      <c r="K322" s="391"/>
      <c r="L322" s="395"/>
      <c r="M322" s="486"/>
      <c r="N322" s="396"/>
      <c r="O322" s="394"/>
      <c r="R322" s="657"/>
    </row>
    <row r="323" spans="2:18" x14ac:dyDescent="0.25">
      <c r="B323" s="76"/>
      <c r="C323" s="397"/>
      <c r="D323" s="398"/>
      <c r="E323" s="76"/>
      <c r="F323" s="76"/>
      <c r="G323" s="399"/>
      <c r="K323" s="391"/>
      <c r="L323" s="395"/>
      <c r="M323" s="486"/>
      <c r="N323" s="396"/>
      <c r="O323" s="394"/>
      <c r="R323" s="657"/>
    </row>
    <row r="324" spans="2:18" x14ac:dyDescent="0.25">
      <c r="B324" s="76"/>
      <c r="C324" s="397"/>
      <c r="D324" s="398"/>
      <c r="E324" s="76"/>
      <c r="F324" s="76"/>
      <c r="G324" s="399"/>
      <c r="K324" s="391"/>
      <c r="L324" s="395"/>
      <c r="M324" s="486"/>
      <c r="N324" s="396"/>
      <c r="O324" s="394"/>
      <c r="R324" s="657"/>
    </row>
    <row r="325" spans="2:18" x14ac:dyDescent="0.25">
      <c r="B325" s="76"/>
      <c r="C325" s="397"/>
      <c r="D325" s="398"/>
      <c r="E325" s="76"/>
      <c r="F325" s="76"/>
      <c r="G325" s="399"/>
      <c r="K325" s="391"/>
      <c r="L325" s="395"/>
      <c r="M325" s="486"/>
      <c r="N325" s="396"/>
      <c r="O325" s="394"/>
      <c r="R325" s="659"/>
    </row>
    <row r="326" spans="2:18" x14ac:dyDescent="0.25">
      <c r="B326" s="76"/>
      <c r="C326" s="397"/>
      <c r="D326" s="398"/>
      <c r="E326" s="76"/>
      <c r="F326" s="76"/>
      <c r="G326" s="399"/>
      <c r="K326" s="391"/>
      <c r="L326" s="395"/>
      <c r="M326" s="486"/>
      <c r="N326" s="396"/>
      <c r="O326" s="394"/>
      <c r="R326" s="657"/>
    </row>
    <row r="327" spans="2:18" x14ac:dyDescent="0.25">
      <c r="B327" s="76"/>
      <c r="C327" s="397"/>
      <c r="D327" s="398"/>
      <c r="E327" s="76"/>
      <c r="F327" s="76"/>
      <c r="G327" s="399"/>
      <c r="K327" s="391"/>
      <c r="L327" s="395"/>
      <c r="M327" s="486"/>
      <c r="N327" s="396"/>
      <c r="O327" s="394"/>
      <c r="R327" s="657"/>
    </row>
    <row r="328" spans="2:18" x14ac:dyDescent="0.25">
      <c r="B328" s="76"/>
      <c r="C328" s="397"/>
      <c r="D328" s="398"/>
      <c r="E328" s="76"/>
      <c r="F328" s="76"/>
      <c r="G328" s="399"/>
      <c r="K328" s="391"/>
      <c r="L328" s="395"/>
      <c r="M328" s="486"/>
      <c r="N328" s="396"/>
      <c r="O328" s="394"/>
      <c r="R328" s="657"/>
    </row>
    <row r="329" spans="2:18" x14ac:dyDescent="0.25">
      <c r="B329" s="76"/>
      <c r="C329" s="397"/>
      <c r="D329" s="398"/>
      <c r="E329" s="76"/>
      <c r="F329" s="76"/>
      <c r="G329" s="399"/>
      <c r="K329" s="391"/>
      <c r="L329" s="395"/>
      <c r="M329" s="486"/>
      <c r="N329" s="396"/>
      <c r="O329" s="394"/>
      <c r="R329" s="657"/>
    </row>
    <row r="330" spans="2:18" x14ac:dyDescent="0.25">
      <c r="B330" s="76"/>
      <c r="C330" s="397"/>
      <c r="D330" s="398"/>
      <c r="E330" s="76"/>
      <c r="F330" s="76"/>
      <c r="G330" s="399"/>
      <c r="K330" s="391"/>
      <c r="L330" s="395"/>
      <c r="M330" s="486"/>
      <c r="N330" s="396"/>
      <c r="O330" s="394"/>
      <c r="R330" s="657"/>
    </row>
    <row r="331" spans="2:18" x14ac:dyDescent="0.25">
      <c r="B331" s="76"/>
      <c r="C331" s="397"/>
      <c r="D331" s="398"/>
      <c r="E331" s="76"/>
      <c r="F331" s="76"/>
      <c r="G331" s="399"/>
      <c r="K331" s="391"/>
      <c r="L331" s="395"/>
      <c r="M331" s="486"/>
      <c r="N331" s="396"/>
      <c r="O331" s="394"/>
      <c r="R331" s="657"/>
    </row>
    <row r="332" spans="2:18" x14ac:dyDescent="0.25">
      <c r="B332" s="76"/>
      <c r="C332" s="397"/>
      <c r="D332" s="398"/>
      <c r="E332" s="76"/>
      <c r="F332" s="76"/>
      <c r="G332" s="399"/>
      <c r="K332" s="391"/>
      <c r="L332" s="395"/>
      <c r="M332" s="486"/>
      <c r="N332" s="396"/>
      <c r="O332" s="394"/>
      <c r="R332" s="657"/>
    </row>
    <row r="333" spans="2:18" x14ac:dyDescent="0.25">
      <c r="B333" s="76"/>
      <c r="C333" s="397"/>
      <c r="D333" s="398"/>
      <c r="E333" s="76"/>
      <c r="F333" s="76"/>
      <c r="G333" s="399"/>
      <c r="K333" s="391"/>
      <c r="L333" s="395"/>
      <c r="M333" s="486"/>
      <c r="N333" s="396"/>
      <c r="O333" s="394"/>
      <c r="R333" s="657"/>
    </row>
    <row r="334" spans="2:18" x14ac:dyDescent="0.25">
      <c r="B334" s="76"/>
      <c r="C334" s="397"/>
      <c r="D334" s="398"/>
      <c r="E334" s="76"/>
      <c r="F334" s="76"/>
      <c r="G334" s="399"/>
      <c r="K334" s="391"/>
      <c r="L334" s="395"/>
      <c r="M334" s="486"/>
      <c r="N334" s="396"/>
      <c r="O334" s="394"/>
      <c r="R334" s="657"/>
    </row>
    <row r="335" spans="2:18" x14ac:dyDescent="0.25">
      <c r="B335" s="76"/>
      <c r="C335" s="397"/>
      <c r="D335" s="398"/>
      <c r="E335" s="76"/>
      <c r="F335" s="76"/>
      <c r="G335" s="399"/>
      <c r="K335" s="391"/>
      <c r="L335" s="395"/>
      <c r="M335" s="486"/>
      <c r="N335" s="396"/>
      <c r="O335" s="394"/>
      <c r="R335" s="657"/>
    </row>
    <row r="336" spans="2:18" x14ac:dyDescent="0.25">
      <c r="B336" s="76"/>
      <c r="C336" s="397"/>
      <c r="D336" s="398"/>
      <c r="E336" s="76"/>
      <c r="F336" s="76"/>
      <c r="G336" s="399"/>
      <c r="K336" s="391"/>
      <c r="L336" s="395"/>
      <c r="M336" s="486"/>
      <c r="N336" s="396"/>
      <c r="O336" s="394"/>
      <c r="R336" s="657"/>
    </row>
    <row r="337" spans="2:18" x14ac:dyDescent="0.25">
      <c r="B337" s="76"/>
      <c r="C337" s="397"/>
      <c r="D337" s="398"/>
      <c r="E337" s="76"/>
      <c r="F337" s="76"/>
      <c r="G337" s="399"/>
      <c r="K337" s="391"/>
      <c r="L337" s="395"/>
      <c r="M337" s="486"/>
      <c r="N337" s="396"/>
      <c r="O337" s="394"/>
      <c r="R337" s="657"/>
    </row>
    <row r="338" spans="2:18" x14ac:dyDescent="0.25">
      <c r="B338" s="76"/>
      <c r="C338" s="397"/>
      <c r="D338" s="398"/>
      <c r="E338" s="76"/>
      <c r="F338" s="76"/>
      <c r="G338" s="399"/>
      <c r="K338" s="391"/>
      <c r="L338" s="395"/>
      <c r="M338" s="486"/>
      <c r="N338" s="396"/>
      <c r="O338" s="394"/>
      <c r="R338" s="657"/>
    </row>
    <row r="339" spans="2:18" x14ac:dyDescent="0.25">
      <c r="B339" s="76"/>
      <c r="C339" s="397"/>
      <c r="D339" s="398"/>
      <c r="E339" s="76"/>
      <c r="F339" s="76"/>
      <c r="G339" s="399"/>
      <c r="K339" s="391"/>
      <c r="L339" s="395"/>
      <c r="M339" s="486"/>
      <c r="N339" s="396"/>
      <c r="O339" s="394"/>
      <c r="R339" s="657"/>
    </row>
    <row r="340" spans="2:18" x14ac:dyDescent="0.25">
      <c r="B340" s="76"/>
      <c r="C340" s="397"/>
      <c r="D340" s="398"/>
      <c r="E340" s="76"/>
      <c r="F340" s="76"/>
      <c r="G340" s="399"/>
      <c r="K340" s="391"/>
      <c r="L340" s="395"/>
      <c r="M340" s="486"/>
      <c r="N340" s="396"/>
      <c r="O340" s="394"/>
      <c r="R340" s="657"/>
    </row>
    <row r="341" spans="2:18" x14ac:dyDescent="0.25">
      <c r="B341" s="76"/>
      <c r="C341" s="397"/>
      <c r="D341" s="398"/>
      <c r="E341" s="76"/>
      <c r="F341" s="76"/>
      <c r="G341" s="399"/>
      <c r="K341" s="391"/>
      <c r="L341" s="395"/>
      <c r="M341" s="486"/>
      <c r="N341" s="396"/>
      <c r="O341" s="394"/>
      <c r="R341" s="657"/>
    </row>
    <row r="342" spans="2:18" x14ac:dyDescent="0.25">
      <c r="B342" s="76"/>
      <c r="C342" s="397"/>
      <c r="D342" s="398"/>
      <c r="E342" s="76"/>
      <c r="F342" s="76"/>
      <c r="G342" s="399"/>
      <c r="K342" s="391"/>
      <c r="L342" s="395"/>
      <c r="M342" s="486"/>
      <c r="N342" s="396"/>
      <c r="O342" s="394"/>
      <c r="R342" s="657"/>
    </row>
    <row r="343" spans="2:18" x14ac:dyDescent="0.25">
      <c r="B343" s="76"/>
      <c r="C343" s="397"/>
      <c r="D343" s="398"/>
      <c r="E343" s="76"/>
      <c r="F343" s="76"/>
      <c r="G343" s="399"/>
      <c r="K343" s="391"/>
      <c r="L343" s="395"/>
      <c r="M343" s="486"/>
      <c r="N343" s="396"/>
      <c r="O343" s="394"/>
      <c r="R343" s="657"/>
    </row>
    <row r="344" spans="2:18" x14ac:dyDescent="0.25">
      <c r="B344" s="76"/>
      <c r="C344" s="397"/>
      <c r="D344" s="398"/>
      <c r="E344" s="76"/>
      <c r="F344" s="76"/>
      <c r="G344" s="399"/>
      <c r="K344" s="391"/>
      <c r="L344" s="395"/>
      <c r="M344" s="486"/>
      <c r="N344" s="396"/>
      <c r="O344" s="394"/>
      <c r="R344" s="657"/>
    </row>
    <row r="345" spans="2:18" x14ac:dyDescent="0.25">
      <c r="B345" s="76"/>
      <c r="C345" s="397"/>
      <c r="D345" s="398"/>
      <c r="E345" s="76"/>
      <c r="F345" s="76"/>
      <c r="G345" s="399"/>
      <c r="K345" s="391"/>
      <c r="L345" s="395"/>
      <c r="M345" s="486"/>
      <c r="N345" s="396"/>
      <c r="O345" s="394"/>
      <c r="R345" s="657"/>
    </row>
    <row r="346" spans="2:18" x14ac:dyDescent="0.25">
      <c r="B346" s="76"/>
      <c r="C346" s="397"/>
      <c r="D346" s="398"/>
      <c r="E346" s="76"/>
      <c r="F346" s="76"/>
      <c r="G346" s="399"/>
      <c r="K346" s="391"/>
      <c r="L346" s="395"/>
      <c r="M346" s="486"/>
      <c r="N346" s="396"/>
      <c r="O346" s="394"/>
      <c r="R346" s="657"/>
    </row>
    <row r="347" spans="2:18" x14ac:dyDescent="0.25">
      <c r="B347" s="76"/>
      <c r="C347" s="397"/>
      <c r="D347" s="398"/>
      <c r="E347" s="76"/>
      <c r="F347" s="76"/>
      <c r="G347" s="399"/>
      <c r="K347" s="391"/>
      <c r="L347" s="395"/>
      <c r="M347" s="486"/>
      <c r="N347" s="396"/>
      <c r="O347" s="394"/>
      <c r="R347" s="657"/>
    </row>
    <row r="348" spans="2:18" x14ac:dyDescent="0.25">
      <c r="B348" s="76"/>
      <c r="C348" s="397"/>
      <c r="D348" s="398"/>
      <c r="E348" s="76"/>
      <c r="F348" s="76"/>
      <c r="G348" s="399"/>
      <c r="K348" s="391"/>
      <c r="L348" s="395"/>
      <c r="M348" s="486"/>
      <c r="N348" s="396"/>
      <c r="O348" s="394"/>
      <c r="R348" s="657"/>
    </row>
    <row r="349" spans="2:18" x14ac:dyDescent="0.25">
      <c r="B349" s="76"/>
      <c r="C349" s="397"/>
      <c r="D349" s="398"/>
      <c r="E349" s="76"/>
      <c r="F349" s="76"/>
      <c r="G349" s="399"/>
      <c r="K349" s="391"/>
      <c r="L349" s="395"/>
      <c r="M349" s="486"/>
      <c r="N349" s="396"/>
      <c r="O349" s="394"/>
      <c r="R349" s="657"/>
    </row>
    <row r="350" spans="2:18" x14ac:dyDescent="0.25">
      <c r="B350" s="76"/>
      <c r="C350" s="397"/>
      <c r="D350" s="398"/>
      <c r="E350" s="76"/>
      <c r="F350" s="76"/>
      <c r="G350" s="399"/>
      <c r="K350" s="391"/>
      <c r="L350" s="395"/>
      <c r="M350" s="486"/>
      <c r="N350" s="396"/>
      <c r="O350" s="394"/>
      <c r="R350" s="657"/>
    </row>
    <row r="351" spans="2:18" x14ac:dyDescent="0.25">
      <c r="B351" s="76"/>
      <c r="C351" s="397"/>
      <c r="D351" s="398"/>
      <c r="E351" s="76"/>
      <c r="F351" s="76"/>
      <c r="G351" s="399"/>
      <c r="K351" s="391"/>
      <c r="L351" s="395"/>
      <c r="M351" s="486"/>
      <c r="N351" s="396"/>
      <c r="O351" s="394"/>
      <c r="R351" s="657"/>
    </row>
    <row r="352" spans="2:18" x14ac:dyDescent="0.25">
      <c r="B352" s="76"/>
      <c r="C352" s="397"/>
      <c r="D352" s="398"/>
      <c r="E352" s="76"/>
      <c r="F352" s="76"/>
      <c r="G352" s="399"/>
      <c r="K352" s="391"/>
      <c r="L352" s="395"/>
      <c r="M352" s="486"/>
      <c r="N352" s="396"/>
      <c r="O352" s="394"/>
      <c r="R352" s="657"/>
    </row>
    <row r="353" spans="2:18" x14ac:dyDescent="0.25">
      <c r="B353" s="76"/>
      <c r="C353" s="397"/>
      <c r="D353" s="398"/>
      <c r="E353" s="76"/>
      <c r="F353" s="76"/>
      <c r="G353" s="399"/>
      <c r="K353" s="391"/>
      <c r="L353" s="395"/>
      <c r="M353" s="486"/>
      <c r="N353" s="396"/>
      <c r="O353" s="394"/>
      <c r="R353" s="657"/>
    </row>
    <row r="354" spans="2:18" x14ac:dyDescent="0.25">
      <c r="B354" s="76"/>
      <c r="C354" s="397"/>
      <c r="D354" s="398"/>
      <c r="E354" s="76"/>
      <c r="F354" s="76"/>
      <c r="G354" s="399"/>
      <c r="K354" s="391"/>
      <c r="L354" s="395"/>
      <c r="M354" s="486"/>
      <c r="N354" s="396"/>
      <c r="O354" s="394"/>
      <c r="R354" s="657"/>
    </row>
    <row r="355" spans="2:18" x14ac:dyDescent="0.25">
      <c r="B355" s="76"/>
      <c r="C355" s="397"/>
      <c r="D355" s="398"/>
      <c r="E355" s="76"/>
      <c r="F355" s="76"/>
      <c r="G355" s="399"/>
      <c r="K355" s="391"/>
      <c r="L355" s="395"/>
      <c r="M355" s="486"/>
      <c r="N355" s="396"/>
      <c r="O355" s="394"/>
      <c r="R355" s="657"/>
    </row>
    <row r="356" spans="2:18" x14ac:dyDescent="0.25">
      <c r="B356" s="76"/>
      <c r="C356" s="397"/>
      <c r="D356" s="398"/>
      <c r="E356" s="76"/>
      <c r="F356" s="76"/>
      <c r="G356" s="399"/>
      <c r="K356" s="391"/>
      <c r="L356" s="395"/>
      <c r="M356" s="486"/>
      <c r="N356" s="396"/>
      <c r="O356" s="394"/>
      <c r="R356" s="657"/>
    </row>
    <row r="357" spans="2:18" x14ac:dyDescent="0.25">
      <c r="B357" s="76"/>
      <c r="C357" s="397"/>
      <c r="D357" s="398"/>
      <c r="E357" s="76"/>
      <c r="F357" s="76"/>
      <c r="G357" s="399"/>
      <c r="K357" s="391"/>
      <c r="L357" s="395"/>
      <c r="M357" s="486"/>
      <c r="N357" s="396"/>
      <c r="O357" s="394"/>
      <c r="R357" s="657"/>
    </row>
    <row r="358" spans="2:18" x14ac:dyDescent="0.25">
      <c r="B358" s="76"/>
      <c r="C358" s="397"/>
      <c r="D358" s="398"/>
      <c r="E358" s="76"/>
      <c r="F358" s="76"/>
      <c r="G358" s="399"/>
      <c r="K358" s="391"/>
      <c r="L358" s="395"/>
      <c r="M358" s="486"/>
      <c r="N358" s="396"/>
      <c r="O358" s="394"/>
      <c r="R358" s="657"/>
    </row>
    <row r="359" spans="2:18" x14ac:dyDescent="0.25">
      <c r="B359" s="76"/>
      <c r="C359" s="397"/>
      <c r="D359" s="398"/>
      <c r="E359" s="76"/>
      <c r="F359" s="76"/>
      <c r="G359" s="399"/>
      <c r="K359" s="391"/>
      <c r="L359" s="395"/>
      <c r="M359" s="486"/>
      <c r="N359" s="396"/>
      <c r="O359" s="394"/>
      <c r="R359" s="657"/>
    </row>
    <row r="360" spans="2:18" x14ac:dyDescent="0.25">
      <c r="B360" s="76"/>
      <c r="C360" s="397"/>
      <c r="D360" s="398"/>
      <c r="E360" s="76"/>
      <c r="F360" s="76"/>
      <c r="G360" s="399"/>
      <c r="K360" s="391"/>
      <c r="L360" s="395"/>
      <c r="M360" s="486"/>
      <c r="N360" s="396"/>
      <c r="O360" s="394"/>
      <c r="R360" s="657"/>
    </row>
    <row r="361" spans="2:18" x14ac:dyDescent="0.25">
      <c r="B361" s="76"/>
      <c r="C361" s="397"/>
      <c r="D361" s="398"/>
      <c r="E361" s="76"/>
      <c r="F361" s="76"/>
      <c r="G361" s="399"/>
      <c r="K361" s="391"/>
      <c r="L361" s="395"/>
      <c r="M361" s="486"/>
      <c r="N361" s="396"/>
      <c r="O361" s="394"/>
      <c r="R361" s="657"/>
    </row>
    <row r="362" spans="2:18" x14ac:dyDescent="0.25">
      <c r="B362" s="76"/>
      <c r="C362" s="397"/>
      <c r="D362" s="398"/>
      <c r="E362" s="76"/>
      <c r="F362" s="76"/>
      <c r="G362" s="399"/>
      <c r="K362" s="391"/>
      <c r="L362" s="395"/>
      <c r="M362" s="486"/>
      <c r="N362" s="396"/>
      <c r="O362" s="394"/>
      <c r="R362" s="657"/>
    </row>
    <row r="363" spans="2:18" x14ac:dyDescent="0.25">
      <c r="B363" s="76"/>
      <c r="C363" s="397"/>
      <c r="D363" s="398"/>
      <c r="E363" s="76"/>
      <c r="F363" s="76"/>
      <c r="G363" s="399"/>
      <c r="K363" s="391"/>
      <c r="L363" s="395"/>
      <c r="M363" s="486"/>
      <c r="N363" s="396"/>
      <c r="O363" s="394"/>
      <c r="R363" s="659"/>
    </row>
    <row r="364" spans="2:18" x14ac:dyDescent="0.25">
      <c r="B364" s="76"/>
      <c r="C364" s="397"/>
      <c r="D364" s="398"/>
      <c r="E364" s="76"/>
      <c r="F364" s="76"/>
      <c r="G364" s="399"/>
      <c r="K364" s="391"/>
      <c r="L364" s="395"/>
      <c r="M364" s="486"/>
      <c r="N364" s="396"/>
      <c r="O364" s="394"/>
      <c r="R364" s="657"/>
    </row>
    <row r="365" spans="2:18" x14ac:dyDescent="0.25">
      <c r="B365" s="76"/>
      <c r="C365" s="397"/>
      <c r="D365" s="398"/>
      <c r="E365" s="76"/>
      <c r="F365" s="76"/>
      <c r="G365" s="399"/>
      <c r="K365" s="391"/>
      <c r="L365" s="395"/>
      <c r="M365" s="486"/>
      <c r="N365" s="396"/>
      <c r="O365" s="394"/>
      <c r="R365" s="657"/>
    </row>
    <row r="366" spans="2:18" x14ac:dyDescent="0.25">
      <c r="B366" s="76"/>
      <c r="C366" s="397"/>
      <c r="D366" s="398"/>
      <c r="E366" s="76"/>
      <c r="F366" s="76"/>
      <c r="G366" s="399"/>
      <c r="K366" s="391"/>
      <c r="L366" s="395"/>
      <c r="M366" s="486"/>
      <c r="N366" s="396"/>
      <c r="O366" s="394"/>
      <c r="R366" s="657"/>
    </row>
    <row r="367" spans="2:18" x14ac:dyDescent="0.25">
      <c r="B367" s="76"/>
      <c r="C367" s="397"/>
      <c r="D367" s="398"/>
      <c r="E367" s="76"/>
      <c r="F367" s="76"/>
      <c r="G367" s="399"/>
      <c r="K367" s="391"/>
      <c r="L367" s="395"/>
      <c r="M367" s="486"/>
      <c r="N367" s="396"/>
      <c r="O367" s="394"/>
      <c r="R367" s="657"/>
    </row>
    <row r="368" spans="2:18" x14ac:dyDescent="0.25">
      <c r="B368" s="76"/>
      <c r="C368" s="397"/>
      <c r="D368" s="398"/>
      <c r="E368" s="76"/>
      <c r="F368" s="76"/>
      <c r="G368" s="399"/>
      <c r="K368" s="391"/>
      <c r="L368" s="395"/>
      <c r="M368" s="486"/>
      <c r="N368" s="396"/>
      <c r="O368" s="394"/>
      <c r="R368" s="657"/>
    </row>
    <row r="369" spans="2:18" x14ac:dyDescent="0.25">
      <c r="B369" s="76"/>
      <c r="C369" s="397"/>
      <c r="D369" s="398"/>
      <c r="E369" s="76"/>
      <c r="F369" s="76"/>
      <c r="G369" s="399"/>
      <c r="K369" s="391"/>
      <c r="L369" s="395"/>
      <c r="M369" s="486"/>
      <c r="N369" s="396"/>
      <c r="O369" s="394"/>
      <c r="R369" s="657"/>
    </row>
    <row r="370" spans="2:18" x14ac:dyDescent="0.25">
      <c r="B370" s="76"/>
      <c r="C370" s="397"/>
      <c r="D370" s="398"/>
      <c r="E370" s="76"/>
      <c r="F370" s="76"/>
      <c r="G370" s="399"/>
      <c r="K370" s="391"/>
      <c r="L370" s="395"/>
      <c r="M370" s="486"/>
      <c r="N370" s="396"/>
      <c r="O370" s="394"/>
      <c r="R370" s="657"/>
    </row>
    <row r="371" spans="2:18" x14ac:dyDescent="0.25">
      <c r="B371" s="76"/>
      <c r="C371" s="397"/>
      <c r="D371" s="398"/>
      <c r="E371" s="76"/>
      <c r="F371" s="76"/>
      <c r="G371" s="399"/>
      <c r="K371" s="391"/>
      <c r="L371" s="395"/>
      <c r="M371" s="486"/>
      <c r="N371" s="396"/>
      <c r="O371" s="394"/>
      <c r="R371" s="657"/>
    </row>
    <row r="372" spans="2:18" x14ac:dyDescent="0.25">
      <c r="B372" s="76"/>
      <c r="C372" s="397"/>
      <c r="D372" s="398"/>
      <c r="E372" s="76"/>
      <c r="F372" s="76"/>
      <c r="G372" s="399"/>
      <c r="K372" s="391"/>
      <c r="L372" s="395"/>
      <c r="M372" s="486"/>
      <c r="N372" s="396"/>
      <c r="O372" s="394"/>
      <c r="R372" s="657"/>
    </row>
    <row r="373" spans="2:18" x14ac:dyDescent="0.25">
      <c r="B373" s="76"/>
      <c r="C373" s="397"/>
      <c r="D373" s="398"/>
      <c r="E373" s="76"/>
      <c r="F373" s="76"/>
      <c r="G373" s="399"/>
      <c r="K373" s="391"/>
      <c r="L373" s="395"/>
      <c r="M373" s="486"/>
      <c r="N373" s="396"/>
      <c r="O373" s="394"/>
      <c r="R373" s="657"/>
    </row>
    <row r="374" spans="2:18" x14ac:dyDescent="0.25">
      <c r="B374" s="76"/>
      <c r="C374" s="397"/>
      <c r="D374" s="398"/>
      <c r="E374" s="76"/>
      <c r="F374" s="76"/>
      <c r="G374" s="399"/>
      <c r="K374" s="391"/>
      <c r="L374" s="395"/>
      <c r="M374" s="486"/>
      <c r="N374" s="396"/>
      <c r="O374" s="394"/>
      <c r="R374" s="657"/>
    </row>
    <row r="375" spans="2:18" x14ac:dyDescent="0.25">
      <c r="B375" s="76"/>
      <c r="C375" s="397"/>
      <c r="D375" s="398"/>
      <c r="E375" s="76"/>
      <c r="F375" s="76"/>
      <c r="G375" s="399"/>
      <c r="K375" s="391"/>
      <c r="L375" s="395"/>
      <c r="M375" s="486"/>
      <c r="N375" s="396"/>
      <c r="O375" s="394"/>
      <c r="R375" s="657"/>
    </row>
    <row r="376" spans="2:18" x14ac:dyDescent="0.25">
      <c r="B376" s="76"/>
      <c r="C376" s="397"/>
      <c r="D376" s="398"/>
      <c r="E376" s="76"/>
      <c r="F376" s="76"/>
      <c r="G376" s="399"/>
      <c r="K376" s="391"/>
      <c r="L376" s="395"/>
      <c r="M376" s="486"/>
      <c r="N376" s="396"/>
      <c r="O376" s="394"/>
      <c r="R376" s="659"/>
    </row>
    <row r="377" spans="2:18" x14ac:dyDescent="0.25">
      <c r="B377" s="76"/>
      <c r="C377" s="397"/>
      <c r="D377" s="398"/>
      <c r="E377" s="76"/>
      <c r="F377" s="76"/>
      <c r="G377" s="399"/>
      <c r="K377" s="391"/>
      <c r="L377" s="395"/>
      <c r="M377" s="486"/>
      <c r="N377" s="396"/>
      <c r="O377" s="394"/>
      <c r="R377" s="657"/>
    </row>
    <row r="378" spans="2:18" x14ac:dyDescent="0.25">
      <c r="B378" s="76"/>
      <c r="C378" s="397"/>
      <c r="D378" s="398"/>
      <c r="E378" s="76"/>
      <c r="F378" s="76"/>
      <c r="G378" s="399"/>
      <c r="K378" s="391"/>
      <c r="L378" s="395"/>
      <c r="M378" s="486"/>
      <c r="N378" s="396"/>
      <c r="O378" s="394"/>
      <c r="R378" s="657"/>
    </row>
    <row r="379" spans="2:18" x14ac:dyDescent="0.25">
      <c r="B379" s="76"/>
      <c r="C379" s="397"/>
      <c r="D379" s="398"/>
      <c r="E379" s="76"/>
      <c r="F379" s="76"/>
      <c r="G379" s="399"/>
      <c r="K379" s="391"/>
      <c r="L379" s="395"/>
      <c r="M379" s="486"/>
      <c r="N379" s="396"/>
      <c r="O379" s="394"/>
      <c r="R379" s="657"/>
    </row>
    <row r="380" spans="2:18" x14ac:dyDescent="0.25">
      <c r="B380" s="76"/>
      <c r="C380" s="397"/>
      <c r="D380" s="398"/>
      <c r="E380" s="76"/>
      <c r="F380" s="76"/>
      <c r="G380" s="399"/>
      <c r="K380" s="391"/>
      <c r="L380" s="395"/>
      <c r="M380" s="486"/>
      <c r="N380" s="396"/>
      <c r="O380" s="394"/>
      <c r="R380" s="657"/>
    </row>
    <row r="381" spans="2:18" x14ac:dyDescent="0.25">
      <c r="B381" s="76"/>
      <c r="C381" s="397"/>
      <c r="D381" s="398"/>
      <c r="E381" s="76"/>
      <c r="F381" s="76"/>
      <c r="G381" s="399"/>
      <c r="K381" s="391"/>
      <c r="L381" s="395"/>
      <c r="M381" s="486"/>
      <c r="N381" s="396"/>
      <c r="O381" s="394"/>
      <c r="R381" s="657"/>
    </row>
    <row r="382" spans="2:18" x14ac:dyDescent="0.25">
      <c r="B382" s="76"/>
      <c r="C382" s="397"/>
      <c r="D382" s="398"/>
      <c r="E382" s="76"/>
      <c r="F382" s="76"/>
      <c r="G382" s="399"/>
      <c r="K382" s="391"/>
      <c r="L382" s="395"/>
      <c r="M382" s="486"/>
      <c r="N382" s="396"/>
      <c r="O382" s="394"/>
      <c r="R382" s="657"/>
    </row>
    <row r="383" spans="2:18" x14ac:dyDescent="0.25">
      <c r="B383" s="76"/>
      <c r="C383" s="397"/>
      <c r="D383" s="398"/>
      <c r="E383" s="76"/>
      <c r="F383" s="76"/>
      <c r="G383" s="399"/>
      <c r="K383" s="391"/>
      <c r="L383" s="395"/>
      <c r="M383" s="486"/>
      <c r="N383" s="396"/>
      <c r="O383" s="394"/>
      <c r="R383" s="657"/>
    </row>
    <row r="384" spans="2:18" x14ac:dyDescent="0.25">
      <c r="B384" s="76"/>
      <c r="C384" s="397"/>
      <c r="D384" s="398"/>
      <c r="E384" s="76"/>
      <c r="F384" s="76"/>
      <c r="G384" s="399"/>
      <c r="K384" s="391"/>
      <c r="L384" s="395"/>
      <c r="M384" s="486"/>
      <c r="N384" s="396"/>
      <c r="O384" s="394"/>
      <c r="R384" s="657"/>
    </row>
    <row r="385" spans="2:18" x14ac:dyDescent="0.25">
      <c r="B385" s="76"/>
      <c r="C385" s="397"/>
      <c r="D385" s="398"/>
      <c r="E385" s="76"/>
      <c r="F385" s="76"/>
      <c r="G385" s="399"/>
      <c r="K385" s="391"/>
      <c r="L385" s="395"/>
      <c r="M385" s="486"/>
      <c r="N385" s="396"/>
      <c r="O385" s="394"/>
      <c r="R385" s="657"/>
    </row>
    <row r="386" spans="2:18" x14ac:dyDescent="0.25">
      <c r="B386" s="76"/>
      <c r="C386" s="397"/>
      <c r="D386" s="398"/>
      <c r="E386" s="76"/>
      <c r="F386" s="76"/>
      <c r="G386" s="399"/>
      <c r="K386" s="391"/>
      <c r="L386" s="395"/>
      <c r="M386" s="486"/>
      <c r="N386" s="396"/>
      <c r="O386" s="394"/>
      <c r="R386" s="657"/>
    </row>
    <row r="387" spans="2:18" x14ac:dyDescent="0.25">
      <c r="B387" s="76"/>
      <c r="C387" s="397"/>
      <c r="D387" s="398"/>
      <c r="E387" s="76"/>
      <c r="F387" s="76"/>
      <c r="G387" s="399"/>
      <c r="K387" s="391"/>
      <c r="L387" s="395"/>
      <c r="M387" s="486"/>
      <c r="N387" s="396"/>
      <c r="O387" s="394"/>
      <c r="R387" s="659"/>
    </row>
    <row r="388" spans="2:18" x14ac:dyDescent="0.25">
      <c r="B388" s="76"/>
      <c r="C388" s="397"/>
      <c r="D388" s="398"/>
      <c r="E388" s="76"/>
      <c r="F388" s="76"/>
      <c r="G388" s="399"/>
      <c r="K388" s="391"/>
      <c r="L388" s="395"/>
      <c r="M388" s="486"/>
      <c r="N388" s="396"/>
      <c r="O388" s="394"/>
      <c r="R388" s="657"/>
    </row>
    <row r="389" spans="2:18" x14ac:dyDescent="0.25">
      <c r="B389" s="76"/>
      <c r="C389" s="397"/>
      <c r="D389" s="398"/>
      <c r="E389" s="76"/>
      <c r="F389" s="76"/>
      <c r="G389" s="399"/>
      <c r="K389" s="391"/>
      <c r="L389" s="395"/>
      <c r="M389" s="486"/>
      <c r="N389" s="396"/>
      <c r="O389" s="394"/>
      <c r="R389" s="657"/>
    </row>
    <row r="390" spans="2:18" x14ac:dyDescent="0.25">
      <c r="B390" s="76"/>
      <c r="C390" s="397"/>
      <c r="D390" s="398"/>
      <c r="E390" s="76"/>
      <c r="F390" s="76"/>
      <c r="G390" s="399"/>
      <c r="K390" s="391"/>
      <c r="L390" s="395"/>
      <c r="M390" s="486"/>
      <c r="N390" s="396"/>
      <c r="O390" s="394"/>
      <c r="R390" s="657"/>
    </row>
    <row r="391" spans="2:18" x14ac:dyDescent="0.25">
      <c r="B391" s="76"/>
      <c r="C391" s="397"/>
      <c r="D391" s="398"/>
      <c r="E391" s="76"/>
      <c r="F391" s="76"/>
      <c r="G391" s="399"/>
      <c r="K391" s="391"/>
      <c r="L391" s="395"/>
      <c r="M391" s="486"/>
      <c r="N391" s="396"/>
      <c r="O391" s="394"/>
      <c r="R391" s="657"/>
    </row>
    <row r="392" spans="2:18" x14ac:dyDescent="0.25">
      <c r="B392" s="76"/>
      <c r="C392" s="397"/>
      <c r="D392" s="398"/>
      <c r="E392" s="76"/>
      <c r="F392" s="76"/>
      <c r="G392" s="399"/>
      <c r="K392" s="391"/>
      <c r="L392" s="395"/>
      <c r="M392" s="486"/>
      <c r="N392" s="396"/>
      <c r="O392" s="394"/>
      <c r="R392" s="657"/>
    </row>
    <row r="393" spans="2:18" x14ac:dyDescent="0.25">
      <c r="B393" s="76"/>
      <c r="C393" s="397"/>
      <c r="D393" s="398"/>
      <c r="E393" s="76"/>
      <c r="F393" s="76"/>
      <c r="G393" s="399"/>
      <c r="K393" s="391"/>
      <c r="L393" s="395"/>
      <c r="M393" s="486"/>
      <c r="N393" s="396"/>
      <c r="O393" s="394"/>
      <c r="R393" s="657"/>
    </row>
    <row r="394" spans="2:18" x14ac:dyDescent="0.25">
      <c r="B394" s="76"/>
      <c r="C394" s="397"/>
      <c r="D394" s="398"/>
      <c r="E394" s="76"/>
      <c r="F394" s="76"/>
      <c r="G394" s="399"/>
      <c r="K394" s="391"/>
      <c r="L394" s="395"/>
      <c r="M394" s="486"/>
      <c r="N394" s="396"/>
      <c r="O394" s="394"/>
      <c r="R394" s="657"/>
    </row>
    <row r="395" spans="2:18" x14ac:dyDescent="0.25">
      <c r="B395" s="76"/>
      <c r="C395" s="397"/>
      <c r="D395" s="398"/>
      <c r="E395" s="76"/>
      <c r="F395" s="76"/>
      <c r="G395" s="399"/>
      <c r="K395" s="391"/>
      <c r="L395" s="395"/>
      <c r="M395" s="486"/>
      <c r="N395" s="396"/>
      <c r="O395" s="394"/>
      <c r="R395" s="657"/>
    </row>
    <row r="396" spans="2:18" x14ac:dyDescent="0.25">
      <c r="B396" s="76"/>
      <c r="C396" s="397"/>
      <c r="D396" s="398"/>
      <c r="E396" s="76"/>
      <c r="F396" s="76"/>
      <c r="G396" s="399"/>
      <c r="K396" s="391"/>
      <c r="L396" s="395"/>
      <c r="M396" s="486"/>
      <c r="N396" s="396"/>
      <c r="O396" s="394"/>
      <c r="R396" s="657"/>
    </row>
    <row r="397" spans="2:18" x14ac:dyDescent="0.25">
      <c r="B397" s="76"/>
      <c r="C397" s="397"/>
      <c r="D397" s="398"/>
      <c r="E397" s="76"/>
      <c r="F397" s="76"/>
      <c r="G397" s="399"/>
      <c r="K397" s="391"/>
      <c r="L397" s="395"/>
      <c r="M397" s="486"/>
      <c r="N397" s="396"/>
      <c r="O397" s="394"/>
      <c r="R397" s="657"/>
    </row>
    <row r="398" spans="2:18" x14ac:dyDescent="0.25">
      <c r="B398" s="76"/>
      <c r="C398" s="397"/>
      <c r="D398" s="398"/>
      <c r="E398" s="76"/>
      <c r="F398" s="76"/>
      <c r="G398" s="399"/>
      <c r="K398" s="391"/>
      <c r="L398" s="395"/>
      <c r="M398" s="486"/>
      <c r="N398" s="396"/>
      <c r="O398" s="394"/>
      <c r="R398" s="657"/>
    </row>
    <row r="399" spans="2:18" x14ac:dyDescent="0.25">
      <c r="B399" s="76"/>
      <c r="C399" s="397"/>
      <c r="D399" s="398"/>
      <c r="E399" s="76"/>
      <c r="F399" s="76"/>
      <c r="G399" s="399"/>
      <c r="K399" s="391"/>
      <c r="L399" s="518"/>
      <c r="M399" s="486"/>
      <c r="N399" s="396"/>
      <c r="O399" s="394"/>
      <c r="R399" s="655"/>
    </row>
    <row r="400" spans="2:18" x14ac:dyDescent="0.25">
      <c r="B400" s="76"/>
      <c r="C400" s="397"/>
      <c r="D400" s="398"/>
      <c r="E400" s="76"/>
      <c r="F400" s="76"/>
      <c r="G400" s="399"/>
      <c r="K400" s="391"/>
      <c r="L400" s="518"/>
      <c r="M400" s="486"/>
      <c r="N400" s="396"/>
      <c r="O400" s="394"/>
    </row>
    <row r="401" spans="2:15" x14ac:dyDescent="0.25">
      <c r="B401" s="76"/>
      <c r="C401" s="397"/>
      <c r="D401" s="398"/>
      <c r="E401" s="76"/>
      <c r="F401" s="76"/>
      <c r="G401" s="399"/>
      <c r="K401" s="391"/>
      <c r="L401" s="518"/>
      <c r="M401" s="486"/>
      <c r="N401" s="396"/>
      <c r="O401" s="394"/>
    </row>
    <row r="402" spans="2:15" x14ac:dyDescent="0.25">
      <c r="B402" s="76"/>
      <c r="C402" s="397"/>
      <c r="D402" s="398"/>
      <c r="E402" s="76"/>
      <c r="F402" s="76"/>
      <c r="G402" s="399"/>
      <c r="K402" s="391"/>
      <c r="L402" s="518"/>
      <c r="M402" s="486"/>
      <c r="N402" s="396"/>
      <c r="O402" s="394"/>
    </row>
  </sheetData>
  <sheetProtection algorithmName="SHA-512" hashValue="HJmfJqVbJFevbTN/++jKqa+zVa68jo0g1JAobzgG95NPqrQ1hr99h0jmse0gLHAGrDfOUg6pMT1UEa4AsxLMdg==" saltValue="0ZtIVXl64HPTZe2sFD1DBg==" spinCount="100000" sheet="1" objects="1" scenarios="1"/>
  <mergeCells count="2">
    <mergeCell ref="H2:I2"/>
    <mergeCell ref="P2:S2"/>
  </mergeCells>
  <conditionalFormatting sqref="P3:R3">
    <cfRule type="expression" dxfId="1" priority="1">
      <formula>$T$3&gt;0</formula>
    </cfRule>
  </conditionalFormatting>
  <hyperlinks>
    <hyperlink ref="E207" r:id="rId1" display="CAT2 Look-Up" xr:uid="{B16DCC3D-7ADD-41CA-8481-E4E3F995EE3C}"/>
    <hyperlink ref="M2" r:id="rId2" xr:uid="{A714D804-00BB-4D07-A6BB-642C9B3FC063}"/>
  </hyperlinks>
  <pageMargins left="0.7" right="0.7" top="0.75" bottom="0.75" header="0.3" footer="0.3"/>
  <pageSetup paperSize="5" scale="73" fitToHeight="0"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E481F-38A2-4A69-B5AE-DD6921FF1039}">
  <sheetPr>
    <tabColor rgb="FF00B0F0"/>
  </sheetPr>
  <dimension ref="A1:ND394"/>
  <sheetViews>
    <sheetView topLeftCell="M1" zoomScale="90" zoomScaleNormal="90" workbookViewId="0">
      <pane ySplit="2" topLeftCell="A57" activePane="bottomLeft" state="frozen"/>
      <selection activeCell="B2" sqref="B2"/>
      <selection pane="bottomLeft" activeCell="Z87" sqref="Z87"/>
    </sheetView>
  </sheetViews>
  <sheetFormatPr defaultRowHeight="15" x14ac:dyDescent="0.25"/>
  <cols>
    <col min="1" max="1" width="54" style="346" hidden="1" customWidth="1"/>
    <col min="2" max="2" width="49.5703125" style="346" customWidth="1"/>
    <col min="3" max="3" width="41.7109375" style="347" hidden="1" customWidth="1"/>
    <col min="4" max="4" width="12.42578125" style="346" hidden="1" customWidth="1"/>
    <col min="5" max="5" width="13.85546875" style="346" hidden="1" customWidth="1"/>
    <col min="6" max="6" width="11.5703125" style="346" hidden="1" customWidth="1"/>
    <col min="7" max="7" width="10.85546875" style="346" hidden="1" customWidth="1"/>
    <col min="8" max="8" width="15.140625" style="346" hidden="1" customWidth="1"/>
    <col min="9" max="9" width="2.28515625" style="346" hidden="1" customWidth="1"/>
    <col min="10" max="10" width="23.42578125" style="346" hidden="1" customWidth="1"/>
    <col min="11" max="11" width="14" style="348" customWidth="1"/>
    <col min="12" max="12" width="15.140625" style="348" customWidth="1"/>
    <col min="13" max="14" width="16" style="352" customWidth="1"/>
    <col min="15" max="15" width="16" style="407" customWidth="1"/>
    <col min="16" max="16" width="12.28515625" style="353" customWidth="1"/>
    <col min="17" max="17" width="18.28515625" style="351" customWidth="1"/>
    <col min="18" max="18" width="17.42578125" style="492" customWidth="1"/>
    <col min="19" max="19" width="18.85546875" style="406" customWidth="1"/>
    <col min="20" max="20" width="15.7109375" style="405" customWidth="1"/>
    <col min="21" max="109" width="9.140625" style="13"/>
    <col min="110" max="368" width="9.140625" style="19"/>
    <col min="369" max="16384" width="9.140625" style="2"/>
  </cols>
  <sheetData>
    <row r="1" spans="1:368" ht="63.75" customHeight="1" thickBot="1" x14ac:dyDescent="0.3">
      <c r="B1" s="942" t="s">
        <v>1591</v>
      </c>
      <c r="C1" s="943"/>
      <c r="D1" s="367"/>
      <c r="E1" s="367"/>
      <c r="F1" s="367"/>
      <c r="G1" s="367"/>
      <c r="H1" s="367"/>
      <c r="I1" s="367"/>
      <c r="J1" s="367"/>
      <c r="K1" s="367"/>
      <c r="L1" s="367"/>
      <c r="M1" s="367"/>
      <c r="N1" s="367"/>
      <c r="O1" s="449"/>
      <c r="P1" s="320"/>
      <c r="Q1" s="320"/>
      <c r="R1" s="487"/>
      <c r="S1" s="448"/>
      <c r="T1" s="447"/>
    </row>
    <row r="2" spans="1:368" ht="81" customHeight="1" thickBot="1" x14ac:dyDescent="0.3">
      <c r="A2" s="371" t="s">
        <v>1586</v>
      </c>
      <c r="B2" s="372" t="s">
        <v>1224</v>
      </c>
      <c r="C2" s="321" t="s">
        <v>655</v>
      </c>
      <c r="D2" s="322" t="s">
        <v>656</v>
      </c>
      <c r="E2" s="322" t="s">
        <v>657</v>
      </c>
      <c r="F2" s="322" t="s">
        <v>658</v>
      </c>
      <c r="G2" s="322" t="s">
        <v>659</v>
      </c>
      <c r="H2" s="322" t="s">
        <v>660</v>
      </c>
      <c r="I2" s="322" t="s">
        <v>661</v>
      </c>
      <c r="J2" s="323" t="s">
        <v>1225</v>
      </c>
      <c r="K2" s="323" t="s">
        <v>1258</v>
      </c>
      <c r="L2" s="446" t="s">
        <v>1343</v>
      </c>
      <c r="M2" s="445" t="s">
        <v>1341</v>
      </c>
      <c r="N2" s="445" t="s">
        <v>1340</v>
      </c>
      <c r="O2" s="444" t="s">
        <v>1291</v>
      </c>
      <c r="P2" s="323" t="s">
        <v>649</v>
      </c>
      <c r="Q2" s="472" t="s">
        <v>1226</v>
      </c>
      <c r="R2" s="362" t="s">
        <v>1292</v>
      </c>
      <c r="S2" s="443" t="s">
        <v>1285</v>
      </c>
      <c r="T2" s="442" t="s">
        <v>1286</v>
      </c>
    </row>
    <row r="3" spans="1:368" x14ac:dyDescent="0.25">
      <c r="A3" s="324" t="s">
        <v>662</v>
      </c>
      <c r="B3" s="324" t="str">
        <f t="shared" ref="B3:B34" si="0">PROPER(A3)</f>
        <v>Adams County Library</v>
      </c>
      <c r="C3" s="325" t="s">
        <v>663</v>
      </c>
      <c r="D3" s="326">
        <v>43</v>
      </c>
      <c r="E3" s="327">
        <v>18036</v>
      </c>
      <c r="F3" s="326">
        <v>1</v>
      </c>
      <c r="G3" s="326">
        <v>0</v>
      </c>
      <c r="H3" s="326" t="s">
        <v>664</v>
      </c>
      <c r="I3" s="326">
        <v>1000</v>
      </c>
      <c r="J3" s="328" t="s">
        <v>665</v>
      </c>
      <c r="K3" s="329">
        <v>0.85</v>
      </c>
      <c r="L3" s="439">
        <f t="shared" ref="L3:L66" si="1">1-K3</f>
        <v>0.15000000000000002</v>
      </c>
      <c r="M3" s="432">
        <v>10000</v>
      </c>
      <c r="N3" s="431">
        <v>5000</v>
      </c>
      <c r="O3" s="436">
        <f t="shared" ref="O3:O66" si="2">MAX(M3,N3)</f>
        <v>10000</v>
      </c>
      <c r="P3" s="330">
        <v>0</v>
      </c>
      <c r="Q3" s="331">
        <f t="shared" ref="Q3:Q66" si="3">O3-P3</f>
        <v>10000</v>
      </c>
      <c r="R3" s="332">
        <v>17487.560000000001</v>
      </c>
      <c r="S3" s="435">
        <f>MIN(Q3,R3)</f>
        <v>10000</v>
      </c>
      <c r="T3" s="434">
        <f>Q3-S3</f>
        <v>0</v>
      </c>
    </row>
    <row r="4" spans="1:368" x14ac:dyDescent="0.25">
      <c r="A4" s="333" t="s">
        <v>666</v>
      </c>
      <c r="B4" s="333" t="str">
        <f t="shared" si="0"/>
        <v>Albertson Memorial Library</v>
      </c>
      <c r="C4" s="334" t="s">
        <v>667</v>
      </c>
      <c r="D4" s="335">
        <v>42</v>
      </c>
      <c r="E4" s="336">
        <v>2749</v>
      </c>
      <c r="F4" s="335">
        <v>1</v>
      </c>
      <c r="G4" s="335">
        <v>0</v>
      </c>
      <c r="H4" s="335" t="s">
        <v>668</v>
      </c>
      <c r="I4" s="335">
        <v>750</v>
      </c>
      <c r="J4" s="337" t="s">
        <v>372</v>
      </c>
      <c r="K4" s="338">
        <v>0.7</v>
      </c>
      <c r="L4" s="433">
        <f t="shared" si="1"/>
        <v>0.30000000000000004</v>
      </c>
      <c r="M4" s="432">
        <v>7500</v>
      </c>
      <c r="N4" s="431">
        <v>5000</v>
      </c>
      <c r="O4" s="430">
        <f t="shared" si="2"/>
        <v>7500</v>
      </c>
      <c r="P4" s="339">
        <v>0</v>
      </c>
      <c r="Q4" s="340">
        <f t="shared" si="3"/>
        <v>7500</v>
      </c>
      <c r="R4" s="341" t="s">
        <v>1342</v>
      </c>
      <c r="S4" s="429" t="s">
        <v>1342</v>
      </c>
      <c r="T4" s="428" t="s">
        <v>1342</v>
      </c>
    </row>
    <row r="5" spans="1:368" x14ac:dyDescent="0.25">
      <c r="A5" s="324" t="s">
        <v>669</v>
      </c>
      <c r="B5" s="324" t="str">
        <f t="shared" si="0"/>
        <v>Allen-Dietzman Public Library</v>
      </c>
      <c r="C5" s="325" t="s">
        <v>670</v>
      </c>
      <c r="D5" s="326">
        <v>43</v>
      </c>
      <c r="E5" s="327">
        <v>791</v>
      </c>
      <c r="F5" s="326">
        <v>1</v>
      </c>
      <c r="G5" s="326">
        <v>0</v>
      </c>
      <c r="H5" s="326" t="s">
        <v>671</v>
      </c>
      <c r="I5" s="326">
        <v>500</v>
      </c>
      <c r="J5" s="328" t="s">
        <v>672</v>
      </c>
      <c r="K5" s="329">
        <v>0.7</v>
      </c>
      <c r="L5" s="439">
        <f t="shared" si="1"/>
        <v>0.30000000000000004</v>
      </c>
      <c r="M5" s="438">
        <v>5000</v>
      </c>
      <c r="N5" s="437">
        <v>5000</v>
      </c>
      <c r="O5" s="436">
        <f t="shared" si="2"/>
        <v>5000</v>
      </c>
      <c r="P5" s="330">
        <v>0</v>
      </c>
      <c r="Q5" s="331">
        <f t="shared" si="3"/>
        <v>5000</v>
      </c>
      <c r="R5" s="332" t="s">
        <v>1342</v>
      </c>
      <c r="S5" s="435" t="s">
        <v>1342</v>
      </c>
      <c r="T5" s="434" t="s">
        <v>1342</v>
      </c>
    </row>
    <row r="6" spans="1:368" x14ac:dyDescent="0.25">
      <c r="A6" s="333" t="s">
        <v>673</v>
      </c>
      <c r="B6" s="333" t="str">
        <f t="shared" si="0"/>
        <v>Alma Public Library</v>
      </c>
      <c r="C6" s="334" t="s">
        <v>674</v>
      </c>
      <c r="D6" s="335">
        <v>43</v>
      </c>
      <c r="E6" s="336">
        <v>6068</v>
      </c>
      <c r="F6" s="335">
        <v>1</v>
      </c>
      <c r="G6" s="335">
        <v>0</v>
      </c>
      <c r="H6" s="335" t="s">
        <v>675</v>
      </c>
      <c r="I6" s="335">
        <v>1000</v>
      </c>
      <c r="J6" s="337" t="s">
        <v>374</v>
      </c>
      <c r="K6" s="338">
        <v>0.6</v>
      </c>
      <c r="L6" s="433">
        <f t="shared" si="1"/>
        <v>0.4</v>
      </c>
      <c r="M6" s="432">
        <v>10000</v>
      </c>
      <c r="N6" s="431">
        <v>5000</v>
      </c>
      <c r="O6" s="430">
        <f t="shared" si="2"/>
        <v>10000</v>
      </c>
      <c r="P6" s="339">
        <v>662</v>
      </c>
      <c r="Q6" s="340">
        <f t="shared" si="3"/>
        <v>9338</v>
      </c>
      <c r="R6" s="341">
        <v>9582.23</v>
      </c>
      <c r="S6" s="429">
        <f>MIN(Q6,R6)</f>
        <v>9338</v>
      </c>
      <c r="T6" s="428">
        <f>Q6-S6</f>
        <v>0</v>
      </c>
    </row>
    <row r="7" spans="1:368" s="343" customFormat="1" x14ac:dyDescent="0.25">
      <c r="A7" s="342" t="s">
        <v>1365</v>
      </c>
      <c r="B7" s="324" t="str">
        <f t="shared" si="0"/>
        <v>Almond Branch (Portage County Public Library)</v>
      </c>
      <c r="C7" s="325">
        <v>122</v>
      </c>
      <c r="D7" s="326"/>
      <c r="E7" s="327"/>
      <c r="F7" s="326"/>
      <c r="G7" s="326"/>
      <c r="H7" s="326"/>
      <c r="I7" s="326"/>
      <c r="J7" s="328"/>
      <c r="K7" s="329">
        <v>0.8</v>
      </c>
      <c r="L7" s="439">
        <f t="shared" si="1"/>
        <v>0.19999999999999996</v>
      </c>
      <c r="M7" s="438" t="s">
        <v>1352</v>
      </c>
      <c r="N7" s="437">
        <v>5000</v>
      </c>
      <c r="O7" s="436">
        <f t="shared" si="2"/>
        <v>5000</v>
      </c>
      <c r="P7" s="330">
        <v>0</v>
      </c>
      <c r="Q7" s="331">
        <f t="shared" si="3"/>
        <v>5000</v>
      </c>
      <c r="R7" s="332">
        <v>9582.23</v>
      </c>
      <c r="S7" s="435">
        <f>MIN(Q7,R7)</f>
        <v>5000</v>
      </c>
      <c r="T7" s="434">
        <f>Q7-S7</f>
        <v>0</v>
      </c>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c r="IW7" s="19"/>
      <c r="IX7" s="19"/>
      <c r="IY7" s="19"/>
      <c r="IZ7" s="19"/>
      <c r="JA7" s="19"/>
      <c r="JB7" s="19"/>
      <c r="JC7" s="19"/>
      <c r="JD7" s="19"/>
      <c r="JE7" s="19"/>
      <c r="JF7" s="19"/>
      <c r="JG7" s="19"/>
      <c r="JH7" s="19"/>
      <c r="JI7" s="19"/>
      <c r="JJ7" s="19"/>
      <c r="JK7" s="19"/>
      <c r="JL7" s="19"/>
      <c r="JM7" s="19"/>
      <c r="JN7" s="19"/>
      <c r="JO7" s="19"/>
      <c r="JP7" s="19"/>
      <c r="JQ7" s="19"/>
      <c r="JR7" s="19"/>
      <c r="JS7" s="19"/>
      <c r="JT7" s="19"/>
      <c r="JU7" s="19"/>
      <c r="JV7" s="19"/>
      <c r="JW7" s="19"/>
      <c r="JX7" s="19"/>
      <c r="JY7" s="19"/>
      <c r="JZ7" s="19"/>
      <c r="KA7" s="19"/>
      <c r="KB7" s="19"/>
      <c r="KC7" s="19"/>
      <c r="KD7" s="19"/>
      <c r="KE7" s="19"/>
      <c r="KF7" s="19"/>
      <c r="KG7" s="19"/>
      <c r="KH7" s="19"/>
      <c r="KI7" s="19"/>
      <c r="KJ7" s="19"/>
      <c r="KK7" s="19"/>
      <c r="KL7" s="19"/>
      <c r="KM7" s="19"/>
      <c r="KN7" s="19"/>
      <c r="KO7" s="19"/>
      <c r="KP7" s="19"/>
      <c r="KQ7" s="19"/>
      <c r="KR7" s="19"/>
      <c r="KS7" s="19"/>
      <c r="KT7" s="19"/>
      <c r="KU7" s="19"/>
      <c r="KV7" s="19"/>
      <c r="KW7" s="19"/>
      <c r="KX7" s="19"/>
      <c r="KY7" s="19"/>
      <c r="KZ7" s="19"/>
      <c r="LA7" s="19"/>
      <c r="LB7" s="19"/>
      <c r="LC7" s="19"/>
      <c r="LD7" s="19"/>
      <c r="LE7" s="19"/>
      <c r="LF7" s="19"/>
      <c r="LG7" s="19"/>
      <c r="LH7" s="19"/>
      <c r="LI7" s="19"/>
      <c r="LJ7" s="19"/>
      <c r="LK7" s="19"/>
      <c r="LL7" s="19"/>
      <c r="LM7" s="19"/>
      <c r="LN7" s="19"/>
      <c r="LO7" s="19"/>
      <c r="LP7" s="19"/>
      <c r="LQ7" s="19"/>
      <c r="LR7" s="19"/>
      <c r="LS7" s="19"/>
      <c r="LT7" s="19"/>
      <c r="LU7" s="19"/>
      <c r="LV7" s="19"/>
      <c r="LW7" s="19"/>
      <c r="LX7" s="19"/>
      <c r="LY7" s="19"/>
      <c r="LZ7" s="19"/>
      <c r="MA7" s="19"/>
      <c r="MB7" s="19"/>
      <c r="MC7" s="19"/>
      <c r="MD7" s="19"/>
      <c r="ME7" s="19"/>
      <c r="MF7" s="19"/>
      <c r="MG7" s="19"/>
      <c r="MH7" s="19"/>
      <c r="MI7" s="19"/>
      <c r="MJ7" s="19"/>
      <c r="MK7" s="19"/>
      <c r="ML7" s="19"/>
      <c r="MM7" s="19"/>
      <c r="MN7" s="19"/>
      <c r="MO7" s="19"/>
      <c r="MP7" s="19"/>
      <c r="MQ7" s="19"/>
      <c r="MR7" s="19"/>
      <c r="MS7" s="19"/>
      <c r="MT7" s="19"/>
      <c r="MU7" s="19"/>
      <c r="MV7" s="19"/>
      <c r="MW7" s="19"/>
      <c r="MX7" s="19"/>
      <c r="MY7" s="19"/>
      <c r="MZ7" s="19"/>
      <c r="NA7" s="19"/>
      <c r="NB7" s="19"/>
      <c r="NC7" s="19"/>
      <c r="ND7" s="19"/>
    </row>
    <row r="8" spans="1:368" s="19" customFormat="1" x14ac:dyDescent="0.25">
      <c r="A8" s="333" t="s">
        <v>676</v>
      </c>
      <c r="B8" s="333" t="str">
        <f t="shared" si="0"/>
        <v>Angie Williams Cox Public Library</v>
      </c>
      <c r="C8" s="334" t="s">
        <v>677</v>
      </c>
      <c r="D8" s="335">
        <v>42</v>
      </c>
      <c r="E8" s="336">
        <v>3728</v>
      </c>
      <c r="F8" s="335">
        <v>1</v>
      </c>
      <c r="G8" s="335">
        <v>0</v>
      </c>
      <c r="H8" s="335" t="s">
        <v>678</v>
      </c>
      <c r="I8" s="335">
        <v>750</v>
      </c>
      <c r="J8" s="337" t="s">
        <v>679</v>
      </c>
      <c r="K8" s="338">
        <v>0.7</v>
      </c>
      <c r="L8" s="433">
        <f t="shared" si="1"/>
        <v>0.30000000000000004</v>
      </c>
      <c r="M8" s="441">
        <v>7500</v>
      </c>
      <c r="N8" s="440">
        <v>7500</v>
      </c>
      <c r="O8" s="430">
        <f t="shared" si="2"/>
        <v>7500</v>
      </c>
      <c r="P8" s="339">
        <v>0</v>
      </c>
      <c r="Q8" s="340">
        <f t="shared" si="3"/>
        <v>7500</v>
      </c>
      <c r="R8" s="341">
        <v>9582.23</v>
      </c>
      <c r="S8" s="429">
        <f>MIN(Q8,R8)</f>
        <v>7500</v>
      </c>
      <c r="T8" s="428">
        <f>Q8-S8</f>
        <v>0</v>
      </c>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row>
    <row r="9" spans="1:368" s="343" customFormat="1" x14ac:dyDescent="0.25">
      <c r="A9" s="342" t="s">
        <v>680</v>
      </c>
      <c r="B9" s="324" t="str">
        <f t="shared" si="0"/>
        <v>Antigo Public Library</v>
      </c>
      <c r="C9" s="325" t="s">
        <v>681</v>
      </c>
      <c r="D9" s="326">
        <v>43</v>
      </c>
      <c r="E9" s="327">
        <v>19907</v>
      </c>
      <c r="F9" s="326">
        <v>1</v>
      </c>
      <c r="G9" s="326">
        <v>3</v>
      </c>
      <c r="H9" s="326" t="s">
        <v>682</v>
      </c>
      <c r="I9" s="326">
        <v>1000</v>
      </c>
      <c r="J9" s="328" t="s">
        <v>378</v>
      </c>
      <c r="K9" s="329">
        <v>0.8</v>
      </c>
      <c r="L9" s="439">
        <f t="shared" si="1"/>
        <v>0.19999999999999996</v>
      </c>
      <c r="M9" s="438">
        <v>10000</v>
      </c>
      <c r="N9" s="437">
        <v>0</v>
      </c>
      <c r="O9" s="436">
        <f t="shared" si="2"/>
        <v>10000</v>
      </c>
      <c r="P9" s="330">
        <v>0</v>
      </c>
      <c r="Q9" s="331">
        <f t="shared" si="3"/>
        <v>10000</v>
      </c>
      <c r="R9" s="332" t="s">
        <v>1342</v>
      </c>
      <c r="S9" s="435" t="s">
        <v>1342</v>
      </c>
      <c r="T9" s="434" t="s">
        <v>1342</v>
      </c>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c r="IW9" s="19"/>
      <c r="IX9" s="19"/>
      <c r="IY9" s="19"/>
      <c r="IZ9" s="19"/>
      <c r="JA9" s="19"/>
      <c r="JB9" s="19"/>
      <c r="JC9" s="19"/>
      <c r="JD9" s="19"/>
      <c r="JE9" s="19"/>
      <c r="JF9" s="19"/>
      <c r="JG9" s="19"/>
      <c r="JH9" s="19"/>
      <c r="JI9" s="19"/>
      <c r="JJ9" s="19"/>
      <c r="JK9" s="19"/>
      <c r="JL9" s="19"/>
      <c r="JM9" s="19"/>
      <c r="JN9" s="19"/>
      <c r="JO9" s="19"/>
      <c r="JP9" s="19"/>
      <c r="JQ9" s="19"/>
      <c r="JR9" s="19"/>
      <c r="JS9" s="19"/>
      <c r="JT9" s="19"/>
      <c r="JU9" s="19"/>
      <c r="JV9" s="19"/>
      <c r="JW9" s="19"/>
      <c r="JX9" s="19"/>
      <c r="JY9" s="19"/>
      <c r="JZ9" s="19"/>
      <c r="KA9" s="19"/>
      <c r="KB9" s="19"/>
      <c r="KC9" s="19"/>
      <c r="KD9" s="19"/>
      <c r="KE9" s="19"/>
      <c r="KF9" s="19"/>
      <c r="KG9" s="19"/>
      <c r="KH9" s="19"/>
      <c r="KI9" s="19"/>
      <c r="KJ9" s="19"/>
      <c r="KK9" s="19"/>
      <c r="KL9" s="19"/>
      <c r="KM9" s="19"/>
      <c r="KN9" s="19"/>
      <c r="KO9" s="19"/>
      <c r="KP9" s="19"/>
      <c r="KQ9" s="19"/>
      <c r="KR9" s="19"/>
      <c r="KS9" s="19"/>
      <c r="KT9" s="19"/>
      <c r="KU9" s="19"/>
      <c r="KV9" s="19"/>
      <c r="KW9" s="19"/>
      <c r="KX9" s="19"/>
      <c r="KY9" s="19"/>
      <c r="KZ9" s="19"/>
      <c r="LA9" s="19"/>
      <c r="LB9" s="19"/>
      <c r="LC9" s="19"/>
      <c r="LD9" s="19"/>
      <c r="LE9" s="19"/>
      <c r="LF9" s="19"/>
      <c r="LG9" s="19"/>
      <c r="LH9" s="19"/>
      <c r="LI9" s="19"/>
      <c r="LJ9" s="19"/>
      <c r="LK9" s="19"/>
      <c r="LL9" s="19"/>
      <c r="LM9" s="19"/>
      <c r="LN9" s="19"/>
      <c r="LO9" s="19"/>
      <c r="LP9" s="19"/>
      <c r="LQ9" s="19"/>
      <c r="LR9" s="19"/>
      <c r="LS9" s="19"/>
      <c r="LT9" s="19"/>
      <c r="LU9" s="19"/>
      <c r="LV9" s="19"/>
      <c r="LW9" s="19"/>
      <c r="LX9" s="19"/>
      <c r="LY9" s="19"/>
      <c r="LZ9" s="19"/>
      <c r="MA9" s="19"/>
      <c r="MB9" s="19"/>
      <c r="MC9" s="19"/>
      <c r="MD9" s="19"/>
      <c r="ME9" s="19"/>
      <c r="MF9" s="19"/>
      <c r="MG9" s="19"/>
      <c r="MH9" s="19"/>
      <c r="MI9" s="19"/>
      <c r="MJ9" s="19"/>
      <c r="MK9" s="19"/>
      <c r="ML9" s="19"/>
      <c r="MM9" s="19"/>
      <c r="MN9" s="19"/>
      <c r="MO9" s="19"/>
      <c r="MP9" s="19"/>
      <c r="MQ9" s="19"/>
      <c r="MR9" s="19"/>
      <c r="MS9" s="19"/>
      <c r="MT9" s="19"/>
      <c r="MU9" s="19"/>
      <c r="MV9" s="19"/>
      <c r="MW9" s="19"/>
      <c r="MX9" s="19"/>
      <c r="MY9" s="19"/>
      <c r="MZ9" s="19"/>
      <c r="NA9" s="19"/>
      <c r="NB9" s="19"/>
      <c r="NC9" s="19"/>
      <c r="ND9" s="19"/>
    </row>
    <row r="10" spans="1:368" s="343" customFormat="1" x14ac:dyDescent="0.25">
      <c r="A10" s="333" t="s">
        <v>683</v>
      </c>
      <c r="B10" s="333" t="str">
        <f t="shared" si="0"/>
        <v>Argyle Public Library</v>
      </c>
      <c r="C10" s="334" t="s">
        <v>684</v>
      </c>
      <c r="D10" s="335">
        <v>42</v>
      </c>
      <c r="E10" s="336">
        <v>1605</v>
      </c>
      <c r="F10" s="335">
        <v>1</v>
      </c>
      <c r="G10" s="335">
        <v>0</v>
      </c>
      <c r="H10" s="335" t="s">
        <v>685</v>
      </c>
      <c r="I10" s="335">
        <v>500</v>
      </c>
      <c r="J10" s="337" t="s">
        <v>380</v>
      </c>
      <c r="K10" s="338">
        <v>0.6</v>
      </c>
      <c r="L10" s="433">
        <f t="shared" si="1"/>
        <v>0.4</v>
      </c>
      <c r="M10" s="441">
        <v>5000</v>
      </c>
      <c r="N10" s="440">
        <v>5000</v>
      </c>
      <c r="O10" s="430">
        <f t="shared" si="2"/>
        <v>5000</v>
      </c>
      <c r="P10" s="339">
        <v>0</v>
      </c>
      <c r="Q10" s="340">
        <f t="shared" si="3"/>
        <v>5000</v>
      </c>
      <c r="R10" s="341">
        <v>9582.23</v>
      </c>
      <c r="S10" s="429">
        <f>MIN(Q10,R10)</f>
        <v>5000</v>
      </c>
      <c r="T10" s="428">
        <f>Q10-S10</f>
        <v>0</v>
      </c>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19"/>
      <c r="JW10" s="19"/>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19"/>
      <c r="LP10" s="19"/>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row>
    <row r="11" spans="1:368" s="343" customFormat="1" x14ac:dyDescent="0.25">
      <c r="A11" s="342" t="s">
        <v>1581</v>
      </c>
      <c r="B11" s="324" t="str">
        <f t="shared" si="0"/>
        <v>Athens Branch (Marathon County Public Library)</v>
      </c>
      <c r="C11" s="325"/>
      <c r="D11" s="326"/>
      <c r="E11" s="327"/>
      <c r="F11" s="326"/>
      <c r="G11" s="326"/>
      <c r="H11" s="326"/>
      <c r="I11" s="326"/>
      <c r="J11" s="328"/>
      <c r="K11" s="329">
        <v>0.6</v>
      </c>
      <c r="L11" s="439">
        <f t="shared" si="1"/>
        <v>0.4</v>
      </c>
      <c r="M11" s="438" t="s">
        <v>1352</v>
      </c>
      <c r="N11" s="437">
        <v>5000</v>
      </c>
      <c r="O11" s="436">
        <f t="shared" si="2"/>
        <v>5000</v>
      </c>
      <c r="P11" s="330">
        <v>0</v>
      </c>
      <c r="Q11" s="331">
        <f t="shared" si="3"/>
        <v>5000</v>
      </c>
      <c r="R11" s="332" t="s">
        <v>1342</v>
      </c>
      <c r="S11" s="435" t="s">
        <v>1342</v>
      </c>
      <c r="T11" s="434" t="s">
        <v>1342</v>
      </c>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c r="IW11" s="19"/>
      <c r="IX11" s="19"/>
      <c r="IY11" s="19"/>
      <c r="IZ11" s="19"/>
      <c r="JA11" s="19"/>
      <c r="JB11" s="19"/>
      <c r="JC11" s="19"/>
      <c r="JD11" s="19"/>
      <c r="JE11" s="19"/>
      <c r="JF11" s="19"/>
      <c r="JG11" s="19"/>
      <c r="JH11" s="19"/>
      <c r="JI11" s="19"/>
      <c r="JJ11" s="19"/>
      <c r="JK11" s="19"/>
      <c r="JL11" s="19"/>
      <c r="JM11" s="19"/>
      <c r="JN11" s="19"/>
      <c r="JO11" s="19"/>
      <c r="JP11" s="19"/>
      <c r="JQ11" s="19"/>
      <c r="JR11" s="19"/>
      <c r="JS11" s="19"/>
      <c r="JT11" s="19"/>
      <c r="JU11" s="19"/>
      <c r="JV11" s="19"/>
      <c r="JW11" s="19"/>
      <c r="JX11" s="19"/>
      <c r="JY11" s="19"/>
      <c r="JZ11" s="19"/>
      <c r="KA11" s="19"/>
      <c r="KB11" s="19"/>
      <c r="KC11" s="19"/>
      <c r="KD11" s="19"/>
      <c r="KE11" s="19"/>
      <c r="KF11" s="19"/>
      <c r="KG11" s="19"/>
      <c r="KH11" s="19"/>
      <c r="KI11" s="19"/>
      <c r="KJ11" s="19"/>
      <c r="KK11" s="19"/>
      <c r="KL11" s="19"/>
      <c r="KM11" s="19"/>
      <c r="KN11" s="19"/>
      <c r="KO11" s="19"/>
      <c r="KP11" s="19"/>
      <c r="KQ11" s="19"/>
      <c r="KR11" s="19"/>
      <c r="KS11" s="19"/>
      <c r="KT11" s="19"/>
      <c r="KU11" s="19"/>
      <c r="KV11" s="19"/>
      <c r="KW11" s="19"/>
      <c r="KX11" s="19"/>
      <c r="KY11" s="19"/>
      <c r="KZ11" s="19"/>
      <c r="LA11" s="19"/>
      <c r="LB11" s="19"/>
      <c r="LC11" s="19"/>
      <c r="LD11" s="19"/>
      <c r="LE11" s="19"/>
      <c r="LF11" s="19"/>
      <c r="LG11" s="19"/>
      <c r="LH11" s="19"/>
      <c r="LI11" s="19"/>
      <c r="LJ11" s="19"/>
      <c r="LK11" s="19"/>
      <c r="LL11" s="19"/>
      <c r="LM11" s="19"/>
      <c r="LN11" s="19"/>
      <c r="LO11" s="19"/>
      <c r="LP11" s="19"/>
      <c r="LQ11" s="19"/>
      <c r="LR11" s="19"/>
      <c r="LS11" s="19"/>
      <c r="LT11" s="19"/>
      <c r="LU11" s="19"/>
      <c r="LV11" s="19"/>
      <c r="LW11" s="19"/>
      <c r="LX11" s="19"/>
      <c r="LY11" s="19"/>
      <c r="LZ11" s="19"/>
      <c r="MA11" s="19"/>
      <c r="MB11" s="19"/>
      <c r="MC11" s="19"/>
      <c r="MD11" s="19"/>
      <c r="ME11" s="19"/>
      <c r="MF11" s="19"/>
      <c r="MG11" s="19"/>
      <c r="MH11" s="19"/>
      <c r="MI11" s="19"/>
      <c r="MJ11" s="19"/>
      <c r="MK11" s="19"/>
      <c r="ML11" s="19"/>
      <c r="MM11" s="19"/>
      <c r="MN11" s="19"/>
      <c r="MO11" s="19"/>
      <c r="MP11" s="19"/>
      <c r="MQ11" s="19"/>
      <c r="MR11" s="19"/>
      <c r="MS11" s="19"/>
      <c r="MT11" s="19"/>
      <c r="MU11" s="19"/>
      <c r="MV11" s="19"/>
      <c r="MW11" s="19"/>
      <c r="MX11" s="19"/>
      <c r="MY11" s="19"/>
      <c r="MZ11" s="19"/>
      <c r="NA11" s="19"/>
      <c r="NB11" s="19"/>
      <c r="NC11" s="19"/>
      <c r="ND11" s="19"/>
    </row>
    <row r="12" spans="1:368" x14ac:dyDescent="0.25">
      <c r="A12" s="333" t="s">
        <v>686</v>
      </c>
      <c r="B12" s="333" t="str">
        <f t="shared" si="0"/>
        <v>Augusta Memorial Public Library</v>
      </c>
      <c r="C12" s="334" t="s">
        <v>687</v>
      </c>
      <c r="D12" s="335">
        <v>42</v>
      </c>
      <c r="E12" s="336">
        <v>3143</v>
      </c>
      <c r="F12" s="335">
        <v>1</v>
      </c>
      <c r="G12" s="335">
        <v>0</v>
      </c>
      <c r="H12" s="335" t="s">
        <v>688</v>
      </c>
      <c r="I12" s="335">
        <v>750</v>
      </c>
      <c r="J12" s="337" t="s">
        <v>384</v>
      </c>
      <c r="K12" s="338">
        <v>0.7</v>
      </c>
      <c r="L12" s="433">
        <f t="shared" si="1"/>
        <v>0.30000000000000004</v>
      </c>
      <c r="M12" s="432">
        <v>7500</v>
      </c>
      <c r="N12" s="431">
        <v>5000</v>
      </c>
      <c r="O12" s="430">
        <f t="shared" si="2"/>
        <v>7500</v>
      </c>
      <c r="P12" s="339">
        <v>0</v>
      </c>
      <c r="Q12" s="340">
        <f t="shared" si="3"/>
        <v>7500</v>
      </c>
      <c r="R12" s="341" t="s">
        <v>1342</v>
      </c>
      <c r="S12" s="429" t="s">
        <v>1342</v>
      </c>
      <c r="T12" s="428" t="s">
        <v>1342</v>
      </c>
    </row>
    <row r="13" spans="1:368" s="343" customFormat="1" x14ac:dyDescent="0.25">
      <c r="A13" s="342" t="s">
        <v>689</v>
      </c>
      <c r="B13" s="324" t="str">
        <f t="shared" si="0"/>
        <v>Bad River Public Tribal Library</v>
      </c>
      <c r="C13" s="325" t="s">
        <v>690</v>
      </c>
      <c r="D13" s="326">
        <v>42</v>
      </c>
      <c r="E13" s="327">
        <v>1097</v>
      </c>
      <c r="F13" s="326">
        <v>1</v>
      </c>
      <c r="G13" s="326">
        <v>0</v>
      </c>
      <c r="H13" s="326" t="s">
        <v>691</v>
      </c>
      <c r="I13" s="326">
        <v>500</v>
      </c>
      <c r="J13" s="328" t="s">
        <v>692</v>
      </c>
      <c r="K13" s="329">
        <v>0.8</v>
      </c>
      <c r="L13" s="439">
        <f t="shared" si="1"/>
        <v>0.19999999999999996</v>
      </c>
      <c r="M13" s="438">
        <v>5000</v>
      </c>
      <c r="N13" s="437">
        <v>0</v>
      </c>
      <c r="O13" s="436">
        <f t="shared" si="2"/>
        <v>5000</v>
      </c>
      <c r="P13" s="330">
        <v>0</v>
      </c>
      <c r="Q13" s="331">
        <f t="shared" si="3"/>
        <v>5000</v>
      </c>
      <c r="R13" s="332" t="s">
        <v>1342</v>
      </c>
      <c r="S13" s="435" t="s">
        <v>1342</v>
      </c>
      <c r="T13" s="434" t="s">
        <v>1342</v>
      </c>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c r="IW13" s="19"/>
      <c r="IX13" s="19"/>
      <c r="IY13" s="19"/>
      <c r="IZ13" s="19"/>
      <c r="JA13" s="19"/>
      <c r="JB13" s="19"/>
      <c r="JC13" s="19"/>
      <c r="JD13" s="19"/>
      <c r="JE13" s="19"/>
      <c r="JF13" s="19"/>
      <c r="JG13" s="19"/>
      <c r="JH13" s="19"/>
      <c r="JI13" s="19"/>
      <c r="JJ13" s="19"/>
      <c r="JK13" s="19"/>
      <c r="JL13" s="19"/>
      <c r="JM13" s="19"/>
      <c r="JN13" s="19"/>
      <c r="JO13" s="19"/>
      <c r="JP13" s="19"/>
      <c r="JQ13" s="19"/>
      <c r="JR13" s="19"/>
      <c r="JS13" s="19"/>
      <c r="JT13" s="19"/>
      <c r="JU13" s="19"/>
      <c r="JV13" s="19"/>
      <c r="JW13" s="19"/>
      <c r="JX13" s="19"/>
      <c r="JY13" s="19"/>
      <c r="JZ13" s="19"/>
      <c r="KA13" s="19"/>
      <c r="KB13" s="19"/>
      <c r="KC13" s="19"/>
      <c r="KD13" s="19"/>
      <c r="KE13" s="19"/>
      <c r="KF13" s="19"/>
      <c r="KG13" s="19"/>
      <c r="KH13" s="19"/>
      <c r="KI13" s="19"/>
      <c r="KJ13" s="19"/>
      <c r="KK13" s="19"/>
      <c r="KL13" s="19"/>
      <c r="KM13" s="19"/>
      <c r="KN13" s="19"/>
      <c r="KO13" s="19"/>
      <c r="KP13" s="19"/>
      <c r="KQ13" s="19"/>
      <c r="KR13" s="19"/>
      <c r="KS13" s="19"/>
      <c r="KT13" s="19"/>
      <c r="KU13" s="19"/>
      <c r="KV13" s="19"/>
      <c r="KW13" s="19"/>
      <c r="KX13" s="19"/>
      <c r="KY13" s="19"/>
      <c r="KZ13" s="19"/>
      <c r="LA13" s="19"/>
      <c r="LB13" s="19"/>
      <c r="LC13" s="19"/>
      <c r="LD13" s="19"/>
      <c r="LE13" s="19"/>
      <c r="LF13" s="19"/>
      <c r="LG13" s="19"/>
      <c r="LH13" s="19"/>
      <c r="LI13" s="19"/>
      <c r="LJ13" s="19"/>
      <c r="LK13" s="19"/>
      <c r="LL13" s="19"/>
      <c r="LM13" s="19"/>
      <c r="LN13" s="19"/>
      <c r="LO13" s="19"/>
      <c r="LP13" s="19"/>
      <c r="LQ13" s="19"/>
      <c r="LR13" s="19"/>
      <c r="LS13" s="19"/>
      <c r="LT13" s="19"/>
      <c r="LU13" s="19"/>
      <c r="LV13" s="19"/>
      <c r="LW13" s="19"/>
      <c r="LX13" s="19"/>
      <c r="LY13" s="19"/>
      <c r="LZ13" s="19"/>
      <c r="MA13" s="19"/>
      <c r="MB13" s="19"/>
      <c r="MC13" s="19"/>
      <c r="MD13" s="19"/>
      <c r="ME13" s="19"/>
      <c r="MF13" s="19"/>
      <c r="MG13" s="19"/>
      <c r="MH13" s="19"/>
      <c r="MI13" s="19"/>
      <c r="MJ13" s="19"/>
      <c r="MK13" s="19"/>
      <c r="ML13" s="19"/>
      <c r="MM13" s="19"/>
      <c r="MN13" s="19"/>
      <c r="MO13" s="19"/>
      <c r="MP13" s="19"/>
      <c r="MQ13" s="19"/>
      <c r="MR13" s="19"/>
      <c r="MS13" s="19"/>
      <c r="MT13" s="19"/>
      <c r="MU13" s="19"/>
      <c r="MV13" s="19"/>
      <c r="MW13" s="19"/>
      <c r="MX13" s="19"/>
      <c r="MY13" s="19"/>
      <c r="MZ13" s="19"/>
      <c r="NA13" s="19"/>
      <c r="NB13" s="19"/>
      <c r="NC13" s="19"/>
      <c r="ND13" s="19"/>
    </row>
    <row r="14" spans="1:368" s="343" customFormat="1" x14ac:dyDescent="0.25">
      <c r="A14" s="324" t="s">
        <v>1366</v>
      </c>
      <c r="B14" s="333" t="str">
        <f t="shared" si="0"/>
        <v>Baileys Harbor Library (Door County Library)</v>
      </c>
      <c r="C14" s="325"/>
      <c r="D14" s="326"/>
      <c r="E14" s="327"/>
      <c r="F14" s="326"/>
      <c r="G14" s="326"/>
      <c r="H14" s="326"/>
      <c r="I14" s="326"/>
      <c r="J14" s="328"/>
      <c r="K14" s="338">
        <v>0.6</v>
      </c>
      <c r="L14" s="433">
        <f t="shared" si="1"/>
        <v>0.4</v>
      </c>
      <c r="M14" s="441" t="s">
        <v>1352</v>
      </c>
      <c r="N14" s="440">
        <v>5000</v>
      </c>
      <c r="O14" s="430">
        <f t="shared" si="2"/>
        <v>5000</v>
      </c>
      <c r="P14" s="339">
        <v>0</v>
      </c>
      <c r="Q14" s="340">
        <f t="shared" si="3"/>
        <v>5000</v>
      </c>
      <c r="R14" s="341">
        <v>9582.23</v>
      </c>
      <c r="S14" s="429">
        <f t="shared" ref="S14:S21" si="4">MIN(Q14,R14)</f>
        <v>5000</v>
      </c>
      <c r="T14" s="428">
        <f t="shared" ref="T14:T21" si="5">Q14-S14</f>
        <v>0</v>
      </c>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c r="IW14" s="19"/>
      <c r="IX14" s="19"/>
      <c r="IY14" s="19"/>
      <c r="IZ14" s="19"/>
      <c r="JA14" s="19"/>
      <c r="JB14" s="19"/>
      <c r="JC14" s="19"/>
      <c r="JD14" s="19"/>
      <c r="JE14" s="19"/>
      <c r="JF14" s="19"/>
      <c r="JG14" s="19"/>
      <c r="JH14" s="19"/>
      <c r="JI14" s="19"/>
      <c r="JJ14" s="19"/>
      <c r="JK14" s="19"/>
      <c r="JL14" s="19"/>
      <c r="JM14" s="19"/>
      <c r="JN14" s="19"/>
      <c r="JO14" s="19"/>
      <c r="JP14" s="19"/>
      <c r="JQ14" s="19"/>
      <c r="JR14" s="19"/>
      <c r="JS14" s="19"/>
      <c r="JT14" s="19"/>
      <c r="JU14" s="19"/>
      <c r="JV14" s="19"/>
      <c r="JW14" s="19"/>
      <c r="JX14" s="19"/>
      <c r="JY14" s="19"/>
      <c r="JZ14" s="19"/>
      <c r="KA14" s="19"/>
      <c r="KB14" s="19"/>
      <c r="KC14" s="19"/>
      <c r="KD14" s="19"/>
      <c r="KE14" s="19"/>
      <c r="KF14" s="19"/>
      <c r="KG14" s="19"/>
      <c r="KH14" s="19"/>
      <c r="KI14" s="19"/>
      <c r="KJ14" s="19"/>
      <c r="KK14" s="19"/>
      <c r="KL14" s="19"/>
      <c r="KM14" s="19"/>
      <c r="KN14" s="19"/>
      <c r="KO14" s="19"/>
      <c r="KP14" s="19"/>
      <c r="KQ14" s="19"/>
      <c r="KR14" s="19"/>
      <c r="KS14" s="19"/>
      <c r="KT14" s="19"/>
      <c r="KU14" s="19"/>
      <c r="KV14" s="19"/>
      <c r="KW14" s="19"/>
      <c r="KX14" s="19"/>
      <c r="KY14" s="19"/>
      <c r="KZ14" s="19"/>
      <c r="LA14" s="19"/>
      <c r="LB14" s="19"/>
      <c r="LC14" s="19"/>
      <c r="LD14" s="19"/>
      <c r="LE14" s="19"/>
      <c r="LF14" s="19"/>
      <c r="LG14" s="19"/>
      <c r="LH14" s="19"/>
      <c r="LI14" s="19"/>
      <c r="LJ14" s="19"/>
      <c r="LK14" s="19"/>
      <c r="LL14" s="19"/>
      <c r="LM14" s="19"/>
      <c r="LN14" s="19"/>
      <c r="LO14" s="19"/>
      <c r="LP14" s="19"/>
      <c r="LQ14" s="19"/>
      <c r="LR14" s="19"/>
      <c r="LS14" s="19"/>
      <c r="LT14" s="19"/>
      <c r="LU14" s="19"/>
      <c r="LV14" s="19"/>
      <c r="LW14" s="19"/>
      <c r="LX14" s="19"/>
      <c r="LY14" s="19"/>
      <c r="LZ14" s="19"/>
      <c r="MA14" s="19"/>
      <c r="MB14" s="19"/>
      <c r="MC14" s="19"/>
      <c r="MD14" s="19"/>
      <c r="ME14" s="19"/>
      <c r="MF14" s="19"/>
      <c r="MG14" s="19"/>
      <c r="MH14" s="19"/>
      <c r="MI14" s="19"/>
      <c r="MJ14" s="19"/>
      <c r="MK14" s="19"/>
      <c r="ML14" s="19"/>
      <c r="MM14" s="19"/>
      <c r="MN14" s="19"/>
      <c r="MO14" s="19"/>
      <c r="MP14" s="19"/>
      <c r="MQ14" s="19"/>
      <c r="MR14" s="19"/>
      <c r="MS14" s="19"/>
      <c r="MT14" s="19"/>
      <c r="MU14" s="19"/>
      <c r="MV14" s="19"/>
      <c r="MW14" s="19"/>
      <c r="MX14" s="19"/>
      <c r="MY14" s="19"/>
      <c r="MZ14" s="19"/>
      <c r="NA14" s="19"/>
      <c r="NB14" s="19"/>
      <c r="NC14" s="19"/>
      <c r="ND14" s="19"/>
    </row>
    <row r="15" spans="1:368" x14ac:dyDescent="0.25">
      <c r="A15" s="333" t="s">
        <v>693</v>
      </c>
      <c r="B15" s="324" t="str">
        <f t="shared" si="0"/>
        <v>Balsam Lake Public Library</v>
      </c>
      <c r="C15" s="334" t="s">
        <v>694</v>
      </c>
      <c r="D15" s="335">
        <v>42</v>
      </c>
      <c r="E15" s="336">
        <v>2447</v>
      </c>
      <c r="F15" s="335">
        <v>1</v>
      </c>
      <c r="G15" s="335">
        <v>0</v>
      </c>
      <c r="H15" s="335" t="s">
        <v>695</v>
      </c>
      <c r="I15" s="335">
        <v>750</v>
      </c>
      <c r="J15" s="337" t="s">
        <v>696</v>
      </c>
      <c r="K15" s="329">
        <v>0.8</v>
      </c>
      <c r="L15" s="439">
        <f t="shared" si="1"/>
        <v>0.19999999999999996</v>
      </c>
      <c r="M15" s="432">
        <v>7500</v>
      </c>
      <c r="N15" s="431">
        <v>5000</v>
      </c>
      <c r="O15" s="436">
        <f t="shared" si="2"/>
        <v>7500</v>
      </c>
      <c r="P15" s="330">
        <v>0</v>
      </c>
      <c r="Q15" s="331">
        <f t="shared" si="3"/>
        <v>7500</v>
      </c>
      <c r="R15" s="332">
        <v>9582.23</v>
      </c>
      <c r="S15" s="435">
        <f t="shared" si="4"/>
        <v>7500</v>
      </c>
      <c r="T15" s="434">
        <f t="shared" si="5"/>
        <v>0</v>
      </c>
    </row>
    <row r="16" spans="1:368" x14ac:dyDescent="0.25">
      <c r="A16" s="324" t="s">
        <v>697</v>
      </c>
      <c r="B16" s="333" t="str">
        <f t="shared" si="0"/>
        <v>Barneveld Public Library</v>
      </c>
      <c r="C16" s="325" t="s">
        <v>698</v>
      </c>
      <c r="D16" s="326">
        <v>42</v>
      </c>
      <c r="E16" s="327">
        <v>3518</v>
      </c>
      <c r="F16" s="326">
        <v>1</v>
      </c>
      <c r="G16" s="326">
        <v>0</v>
      </c>
      <c r="H16" s="326" t="s">
        <v>699</v>
      </c>
      <c r="I16" s="326">
        <v>750</v>
      </c>
      <c r="J16" s="328" t="s">
        <v>387</v>
      </c>
      <c r="K16" s="338">
        <v>0.5</v>
      </c>
      <c r="L16" s="433">
        <f t="shared" si="1"/>
        <v>0.5</v>
      </c>
      <c r="M16" s="432">
        <v>7500</v>
      </c>
      <c r="N16" s="431">
        <v>5000</v>
      </c>
      <c r="O16" s="430">
        <f t="shared" si="2"/>
        <v>7500</v>
      </c>
      <c r="P16" s="339">
        <v>0</v>
      </c>
      <c r="Q16" s="340">
        <f t="shared" si="3"/>
        <v>7500</v>
      </c>
      <c r="R16" s="341">
        <v>9582.23</v>
      </c>
      <c r="S16" s="429">
        <f t="shared" si="4"/>
        <v>7500</v>
      </c>
      <c r="T16" s="428">
        <f t="shared" si="5"/>
        <v>0</v>
      </c>
    </row>
    <row r="17" spans="1:368" x14ac:dyDescent="0.25">
      <c r="A17" s="333" t="s">
        <v>700</v>
      </c>
      <c r="B17" s="324" t="str">
        <f t="shared" si="0"/>
        <v>Bayfield Carnegie Public Library</v>
      </c>
      <c r="C17" s="334" t="s">
        <v>701</v>
      </c>
      <c r="D17" s="335">
        <v>43</v>
      </c>
      <c r="E17" s="336">
        <v>4100</v>
      </c>
      <c r="F17" s="335">
        <v>1</v>
      </c>
      <c r="G17" s="335">
        <v>0</v>
      </c>
      <c r="H17" s="335" t="s">
        <v>702</v>
      </c>
      <c r="I17" s="335">
        <v>750</v>
      </c>
      <c r="J17" s="337" t="s">
        <v>389</v>
      </c>
      <c r="K17" s="329">
        <v>0.85</v>
      </c>
      <c r="L17" s="439">
        <f t="shared" si="1"/>
        <v>0.15000000000000002</v>
      </c>
      <c r="M17" s="432">
        <v>7500</v>
      </c>
      <c r="N17" s="431">
        <v>5000</v>
      </c>
      <c r="O17" s="436">
        <f t="shared" si="2"/>
        <v>7500</v>
      </c>
      <c r="P17" s="330">
        <v>0</v>
      </c>
      <c r="Q17" s="331">
        <f t="shared" si="3"/>
        <v>7500</v>
      </c>
      <c r="R17" s="332">
        <v>9582.23</v>
      </c>
      <c r="S17" s="435">
        <f t="shared" si="4"/>
        <v>7500</v>
      </c>
      <c r="T17" s="434">
        <f t="shared" si="5"/>
        <v>0</v>
      </c>
    </row>
    <row r="18" spans="1:368" x14ac:dyDescent="0.25">
      <c r="A18" s="324" t="s">
        <v>703</v>
      </c>
      <c r="B18" s="333" t="str">
        <f t="shared" si="0"/>
        <v>Bekkum Memorial Public Library</v>
      </c>
      <c r="C18" s="325" t="s">
        <v>704</v>
      </c>
      <c r="D18" s="326">
        <v>42</v>
      </c>
      <c r="E18" s="327">
        <v>5319</v>
      </c>
      <c r="F18" s="326">
        <v>1</v>
      </c>
      <c r="G18" s="326">
        <v>0</v>
      </c>
      <c r="H18" s="326" t="s">
        <v>705</v>
      </c>
      <c r="I18" s="326">
        <v>1000</v>
      </c>
      <c r="J18" s="328" t="s">
        <v>706</v>
      </c>
      <c r="K18" s="338">
        <v>0.6</v>
      </c>
      <c r="L18" s="433">
        <f t="shared" si="1"/>
        <v>0.4</v>
      </c>
      <c r="M18" s="432">
        <v>10000</v>
      </c>
      <c r="N18" s="431">
        <v>7500</v>
      </c>
      <c r="O18" s="430">
        <f t="shared" si="2"/>
        <v>10000</v>
      </c>
      <c r="P18" s="339">
        <v>848</v>
      </c>
      <c r="Q18" s="340">
        <f t="shared" si="3"/>
        <v>9152</v>
      </c>
      <c r="R18" s="341">
        <v>11958.62</v>
      </c>
      <c r="S18" s="429">
        <f t="shared" si="4"/>
        <v>9152</v>
      </c>
      <c r="T18" s="428">
        <f t="shared" si="5"/>
        <v>0</v>
      </c>
    </row>
    <row r="19" spans="1:368" x14ac:dyDescent="0.25">
      <c r="A19" s="333" t="s">
        <v>707</v>
      </c>
      <c r="B19" s="324" t="str">
        <f t="shared" si="0"/>
        <v>Belleville Public Library</v>
      </c>
      <c r="C19" s="334" t="s">
        <v>708</v>
      </c>
      <c r="D19" s="335">
        <v>42</v>
      </c>
      <c r="E19" s="336">
        <v>3283</v>
      </c>
      <c r="F19" s="335">
        <v>1</v>
      </c>
      <c r="G19" s="335">
        <v>0</v>
      </c>
      <c r="H19" s="335" t="s">
        <v>709</v>
      </c>
      <c r="I19" s="335">
        <v>750</v>
      </c>
      <c r="J19" s="337" t="s">
        <v>391</v>
      </c>
      <c r="K19" s="329">
        <v>0.6</v>
      </c>
      <c r="L19" s="439">
        <f t="shared" si="1"/>
        <v>0.4</v>
      </c>
      <c r="M19" s="432">
        <v>7500</v>
      </c>
      <c r="N19" s="431">
        <v>5000</v>
      </c>
      <c r="O19" s="436">
        <f t="shared" si="2"/>
        <v>7500</v>
      </c>
      <c r="P19" s="330">
        <v>0</v>
      </c>
      <c r="Q19" s="331">
        <f t="shared" si="3"/>
        <v>7500</v>
      </c>
      <c r="R19" s="332">
        <v>11019.56</v>
      </c>
      <c r="S19" s="435">
        <f t="shared" si="4"/>
        <v>7500</v>
      </c>
      <c r="T19" s="434">
        <f t="shared" si="5"/>
        <v>0</v>
      </c>
    </row>
    <row r="20" spans="1:368" x14ac:dyDescent="0.25">
      <c r="A20" s="324" t="s">
        <v>710</v>
      </c>
      <c r="B20" s="333" t="str">
        <f t="shared" si="0"/>
        <v>Ben Guthrie--Lac Du Flambeau Public Library</v>
      </c>
      <c r="C20" s="325" t="s">
        <v>711</v>
      </c>
      <c r="D20" s="326">
        <v>43</v>
      </c>
      <c r="E20" s="327">
        <v>3466</v>
      </c>
      <c r="F20" s="326">
        <v>1</v>
      </c>
      <c r="G20" s="326">
        <v>0</v>
      </c>
      <c r="H20" s="326" t="s">
        <v>712</v>
      </c>
      <c r="I20" s="326">
        <v>750</v>
      </c>
      <c r="J20" s="328" t="s">
        <v>713</v>
      </c>
      <c r="K20" s="338">
        <v>0.85</v>
      </c>
      <c r="L20" s="433">
        <f t="shared" si="1"/>
        <v>0.15000000000000002</v>
      </c>
      <c r="M20" s="441">
        <v>7500</v>
      </c>
      <c r="N20" s="440">
        <v>7500</v>
      </c>
      <c r="O20" s="430">
        <f t="shared" si="2"/>
        <v>7500</v>
      </c>
      <c r="P20" s="339">
        <v>0</v>
      </c>
      <c r="Q20" s="340">
        <f t="shared" si="3"/>
        <v>7500</v>
      </c>
      <c r="R20" s="341">
        <v>9582.23</v>
      </c>
      <c r="S20" s="429">
        <f t="shared" si="4"/>
        <v>7500</v>
      </c>
      <c r="T20" s="428">
        <f t="shared" si="5"/>
        <v>0</v>
      </c>
    </row>
    <row r="21" spans="1:368" x14ac:dyDescent="0.25">
      <c r="A21" s="333" t="s">
        <v>714</v>
      </c>
      <c r="B21" s="324" t="str">
        <f t="shared" si="0"/>
        <v>Benton Public Library</v>
      </c>
      <c r="C21" s="334" t="s">
        <v>715</v>
      </c>
      <c r="D21" s="335">
        <v>42</v>
      </c>
      <c r="E21" s="336">
        <v>1517</v>
      </c>
      <c r="F21" s="335">
        <v>1</v>
      </c>
      <c r="G21" s="335">
        <v>0</v>
      </c>
      <c r="H21" s="335" t="s">
        <v>685</v>
      </c>
      <c r="I21" s="335">
        <v>500</v>
      </c>
      <c r="J21" s="337" t="s">
        <v>393</v>
      </c>
      <c r="K21" s="329">
        <v>0.6</v>
      </c>
      <c r="L21" s="439">
        <f t="shared" si="1"/>
        <v>0.4</v>
      </c>
      <c r="M21" s="438">
        <v>5000</v>
      </c>
      <c r="N21" s="437">
        <v>5000</v>
      </c>
      <c r="O21" s="436">
        <f t="shared" si="2"/>
        <v>5000</v>
      </c>
      <c r="P21" s="330">
        <v>0</v>
      </c>
      <c r="Q21" s="331">
        <f t="shared" si="3"/>
        <v>5000</v>
      </c>
      <c r="R21" s="332">
        <v>9582.23</v>
      </c>
      <c r="S21" s="435">
        <f t="shared" si="4"/>
        <v>5000</v>
      </c>
      <c r="T21" s="434">
        <f t="shared" si="5"/>
        <v>0</v>
      </c>
    </row>
    <row r="22" spans="1:368" s="343" customFormat="1" x14ac:dyDescent="0.25">
      <c r="A22" s="342" t="s">
        <v>1367</v>
      </c>
      <c r="B22" s="333" t="str">
        <f t="shared" si="0"/>
        <v>Birnamwood Branch (Outagamie Waupaca Library System)</v>
      </c>
      <c r="C22" s="325"/>
      <c r="D22" s="326"/>
      <c r="E22" s="327"/>
      <c r="F22" s="326"/>
      <c r="G22" s="326"/>
      <c r="H22" s="326"/>
      <c r="I22" s="326"/>
      <c r="J22" s="328"/>
      <c r="K22" s="338">
        <v>0.7</v>
      </c>
      <c r="L22" s="433">
        <f t="shared" si="1"/>
        <v>0.30000000000000004</v>
      </c>
      <c r="M22" s="441" t="s">
        <v>1352</v>
      </c>
      <c r="N22" s="440">
        <v>5000</v>
      </c>
      <c r="O22" s="430">
        <f t="shared" si="2"/>
        <v>5000</v>
      </c>
      <c r="P22" s="339">
        <v>0</v>
      </c>
      <c r="Q22" s="340">
        <f t="shared" si="3"/>
        <v>5000</v>
      </c>
      <c r="R22" s="341" t="s">
        <v>1342</v>
      </c>
      <c r="S22" s="429" t="s">
        <v>1342</v>
      </c>
      <c r="T22" s="428" t="s">
        <v>1342</v>
      </c>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c r="IW22" s="19"/>
      <c r="IX22" s="19"/>
      <c r="IY22" s="19"/>
      <c r="IZ22" s="19"/>
      <c r="JA22" s="19"/>
      <c r="JB22" s="19"/>
      <c r="JC22" s="19"/>
      <c r="JD22" s="19"/>
      <c r="JE22" s="19"/>
      <c r="JF22" s="19"/>
      <c r="JG22" s="19"/>
      <c r="JH22" s="19"/>
      <c r="JI22" s="19"/>
      <c r="JJ22" s="19"/>
      <c r="JK22" s="19"/>
      <c r="JL22" s="19"/>
      <c r="JM22" s="19"/>
      <c r="JN22" s="19"/>
      <c r="JO22" s="19"/>
      <c r="JP22" s="19"/>
      <c r="JQ22" s="19"/>
      <c r="JR22" s="19"/>
      <c r="JS22" s="19"/>
      <c r="JT22" s="19"/>
      <c r="JU22" s="19"/>
      <c r="JV22" s="19"/>
      <c r="JW22" s="19"/>
      <c r="JX22" s="19"/>
      <c r="JY22" s="19"/>
      <c r="JZ22" s="19"/>
      <c r="KA22" s="19"/>
      <c r="KB22" s="19"/>
      <c r="KC22" s="19"/>
      <c r="KD22" s="19"/>
      <c r="KE22" s="19"/>
      <c r="KF22" s="19"/>
      <c r="KG22" s="19"/>
      <c r="KH22" s="19"/>
      <c r="KI22" s="19"/>
      <c r="KJ22" s="19"/>
      <c r="KK22" s="19"/>
      <c r="KL22" s="19"/>
      <c r="KM22" s="19"/>
      <c r="KN22" s="19"/>
      <c r="KO22" s="19"/>
      <c r="KP22" s="19"/>
      <c r="KQ22" s="19"/>
      <c r="KR22" s="19"/>
      <c r="KS22" s="19"/>
      <c r="KT22" s="19"/>
      <c r="KU22" s="19"/>
      <c r="KV22" s="19"/>
      <c r="KW22" s="19"/>
      <c r="KX22" s="19"/>
      <c r="KY22" s="19"/>
      <c r="KZ22" s="19"/>
      <c r="LA22" s="19"/>
      <c r="LB22" s="19"/>
      <c r="LC22" s="19"/>
      <c r="LD22" s="19"/>
      <c r="LE22" s="19"/>
      <c r="LF22" s="19"/>
      <c r="LG22" s="19"/>
      <c r="LH22" s="19"/>
      <c r="LI22" s="19"/>
      <c r="LJ22" s="19"/>
      <c r="LK22" s="19"/>
      <c r="LL22" s="19"/>
      <c r="LM22" s="19"/>
      <c r="LN22" s="19"/>
      <c r="LO22" s="19"/>
      <c r="LP22" s="19"/>
      <c r="LQ22" s="19"/>
      <c r="LR22" s="19"/>
      <c r="LS22" s="19"/>
      <c r="LT22" s="19"/>
      <c r="LU22" s="19"/>
      <c r="LV22" s="19"/>
      <c r="LW22" s="19"/>
      <c r="LX22" s="19"/>
      <c r="LY22" s="19"/>
      <c r="LZ22" s="19"/>
      <c r="MA22" s="19"/>
      <c r="MB22" s="19"/>
      <c r="MC22" s="19"/>
      <c r="MD22" s="19"/>
      <c r="ME22" s="19"/>
      <c r="MF22" s="19"/>
      <c r="MG22" s="19"/>
      <c r="MH22" s="19"/>
      <c r="MI22" s="19"/>
      <c r="MJ22" s="19"/>
      <c r="MK22" s="19"/>
      <c r="ML22" s="19"/>
      <c r="MM22" s="19"/>
      <c r="MN22" s="19"/>
      <c r="MO22" s="19"/>
      <c r="MP22" s="19"/>
      <c r="MQ22" s="19"/>
      <c r="MR22" s="19"/>
      <c r="MS22" s="19"/>
      <c r="MT22" s="19"/>
      <c r="MU22" s="19"/>
      <c r="MV22" s="19"/>
      <c r="MW22" s="19"/>
      <c r="MX22" s="19"/>
      <c r="MY22" s="19"/>
      <c r="MZ22" s="19"/>
      <c r="NA22" s="19"/>
      <c r="NB22" s="19"/>
      <c r="NC22" s="19"/>
      <c r="ND22" s="19"/>
    </row>
    <row r="23" spans="1:368" x14ac:dyDescent="0.25">
      <c r="A23" s="333" t="s">
        <v>716</v>
      </c>
      <c r="B23" s="324" t="str">
        <f t="shared" si="0"/>
        <v>Black Creek Village Library</v>
      </c>
      <c r="C23" s="334" t="s">
        <v>717</v>
      </c>
      <c r="D23" s="335">
        <v>42</v>
      </c>
      <c r="E23" s="336">
        <v>6658</v>
      </c>
      <c r="F23" s="335">
        <v>1</v>
      </c>
      <c r="G23" s="335">
        <v>0</v>
      </c>
      <c r="H23" s="335" t="s">
        <v>718</v>
      </c>
      <c r="I23" s="335">
        <v>1000</v>
      </c>
      <c r="J23" s="337" t="s">
        <v>719</v>
      </c>
      <c r="K23" s="329">
        <v>0.6</v>
      </c>
      <c r="L23" s="439">
        <f t="shared" si="1"/>
        <v>0.4</v>
      </c>
      <c r="M23" s="432">
        <v>10000</v>
      </c>
      <c r="N23" s="431">
        <v>5000</v>
      </c>
      <c r="O23" s="436">
        <f t="shared" si="2"/>
        <v>10000</v>
      </c>
      <c r="P23" s="330">
        <v>0</v>
      </c>
      <c r="Q23" s="331">
        <f t="shared" si="3"/>
        <v>10000</v>
      </c>
      <c r="R23" s="332">
        <v>13534.89</v>
      </c>
      <c r="S23" s="435">
        <f t="shared" ref="S23:S29" si="6">MIN(Q23,R23)</f>
        <v>10000</v>
      </c>
      <c r="T23" s="434">
        <f t="shared" ref="T23:T29" si="7">Q23-S23</f>
        <v>0</v>
      </c>
    </row>
    <row r="24" spans="1:368" x14ac:dyDescent="0.25">
      <c r="A24" s="324" t="s">
        <v>720</v>
      </c>
      <c r="B24" s="333" t="str">
        <f t="shared" si="0"/>
        <v>Blair-Preston Public Library</v>
      </c>
      <c r="C24" s="325" t="s">
        <v>721</v>
      </c>
      <c r="D24" s="326">
        <v>42</v>
      </c>
      <c r="E24" s="327">
        <v>3134</v>
      </c>
      <c r="F24" s="326">
        <v>1</v>
      </c>
      <c r="G24" s="326">
        <v>0</v>
      </c>
      <c r="H24" s="326" t="s">
        <v>722</v>
      </c>
      <c r="I24" s="326">
        <v>750</v>
      </c>
      <c r="J24" s="328" t="s">
        <v>723</v>
      </c>
      <c r="K24" s="338">
        <v>0.7</v>
      </c>
      <c r="L24" s="433">
        <f t="shared" si="1"/>
        <v>0.30000000000000004</v>
      </c>
      <c r="M24" s="432">
        <v>7500</v>
      </c>
      <c r="N24" s="431">
        <v>5000</v>
      </c>
      <c r="O24" s="430">
        <f t="shared" si="2"/>
        <v>7500</v>
      </c>
      <c r="P24" s="339">
        <v>302</v>
      </c>
      <c r="Q24" s="340">
        <f t="shared" si="3"/>
        <v>7198</v>
      </c>
      <c r="R24" s="341">
        <v>9582.23</v>
      </c>
      <c r="S24" s="429">
        <f t="shared" si="6"/>
        <v>7198</v>
      </c>
      <c r="T24" s="428">
        <f t="shared" si="7"/>
        <v>0</v>
      </c>
    </row>
    <row r="25" spans="1:368" x14ac:dyDescent="0.25">
      <c r="A25" s="333" t="s">
        <v>724</v>
      </c>
      <c r="B25" s="324" t="str">
        <f t="shared" si="0"/>
        <v>Blanchardville Public Library</v>
      </c>
      <c r="C25" s="334" t="s">
        <v>725</v>
      </c>
      <c r="D25" s="335">
        <v>42</v>
      </c>
      <c r="E25" s="336">
        <v>1592</v>
      </c>
      <c r="F25" s="335">
        <v>1</v>
      </c>
      <c r="G25" s="335">
        <v>0</v>
      </c>
      <c r="H25" s="335" t="s">
        <v>685</v>
      </c>
      <c r="I25" s="335">
        <v>500</v>
      </c>
      <c r="J25" s="337" t="s">
        <v>726</v>
      </c>
      <c r="K25" s="329">
        <v>0.6</v>
      </c>
      <c r="L25" s="439">
        <f t="shared" si="1"/>
        <v>0.4</v>
      </c>
      <c r="M25" s="438">
        <v>5000</v>
      </c>
      <c r="N25" s="437">
        <v>5000</v>
      </c>
      <c r="O25" s="436">
        <f t="shared" si="2"/>
        <v>5000</v>
      </c>
      <c r="P25" s="330">
        <v>0</v>
      </c>
      <c r="Q25" s="331">
        <f t="shared" si="3"/>
        <v>5000</v>
      </c>
      <c r="R25" s="332">
        <v>9582.23</v>
      </c>
      <c r="S25" s="435">
        <f t="shared" si="6"/>
        <v>5000</v>
      </c>
      <c r="T25" s="434">
        <f t="shared" si="7"/>
        <v>0</v>
      </c>
    </row>
    <row r="26" spans="1:368" x14ac:dyDescent="0.25">
      <c r="A26" s="324" t="s">
        <v>727</v>
      </c>
      <c r="B26" s="333" t="str">
        <f t="shared" si="0"/>
        <v>Bloomington Public Library</v>
      </c>
      <c r="C26" s="325" t="s">
        <v>728</v>
      </c>
      <c r="D26" s="326">
        <v>42</v>
      </c>
      <c r="E26" s="327">
        <v>1403</v>
      </c>
      <c r="F26" s="326">
        <v>1</v>
      </c>
      <c r="G26" s="326">
        <v>0</v>
      </c>
      <c r="H26" s="326" t="s">
        <v>671</v>
      </c>
      <c r="I26" s="326">
        <v>500</v>
      </c>
      <c r="J26" s="328" t="s">
        <v>729</v>
      </c>
      <c r="K26" s="338">
        <v>0.7</v>
      </c>
      <c r="L26" s="433">
        <f t="shared" si="1"/>
        <v>0.30000000000000004</v>
      </c>
      <c r="M26" s="441">
        <v>5000</v>
      </c>
      <c r="N26" s="440">
        <v>5000</v>
      </c>
      <c r="O26" s="430">
        <f t="shared" si="2"/>
        <v>5000</v>
      </c>
      <c r="P26" s="339">
        <v>0</v>
      </c>
      <c r="Q26" s="340">
        <f t="shared" si="3"/>
        <v>5000</v>
      </c>
      <c r="R26" s="341">
        <v>9582.23</v>
      </c>
      <c r="S26" s="429">
        <f t="shared" si="6"/>
        <v>5000</v>
      </c>
      <c r="T26" s="428">
        <f t="shared" si="7"/>
        <v>0</v>
      </c>
    </row>
    <row r="27" spans="1:368" s="343" customFormat="1" x14ac:dyDescent="0.25">
      <c r="A27" s="333" t="s">
        <v>1353</v>
      </c>
      <c r="B27" s="324" t="str">
        <f t="shared" si="0"/>
        <v>Bonduel Branch Library</v>
      </c>
      <c r="C27" s="334"/>
      <c r="D27" s="335"/>
      <c r="E27" s="336"/>
      <c r="F27" s="335"/>
      <c r="G27" s="335"/>
      <c r="H27" s="335"/>
      <c r="I27" s="335"/>
      <c r="J27" s="337"/>
      <c r="K27" s="329">
        <v>0.6</v>
      </c>
      <c r="L27" s="439">
        <f t="shared" si="1"/>
        <v>0.4</v>
      </c>
      <c r="M27" s="438" t="s">
        <v>1352</v>
      </c>
      <c r="N27" s="437">
        <v>5000</v>
      </c>
      <c r="O27" s="436">
        <f t="shared" si="2"/>
        <v>5000</v>
      </c>
      <c r="P27" s="330">
        <v>0</v>
      </c>
      <c r="Q27" s="331">
        <f t="shared" si="3"/>
        <v>5000</v>
      </c>
      <c r="R27" s="332">
        <v>9582.23</v>
      </c>
      <c r="S27" s="435">
        <f t="shared" si="6"/>
        <v>5000</v>
      </c>
      <c r="T27" s="434">
        <f t="shared" si="7"/>
        <v>0</v>
      </c>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c r="IU27" s="19"/>
      <c r="IV27" s="19"/>
      <c r="IW27" s="19"/>
      <c r="IX27" s="19"/>
      <c r="IY27" s="19"/>
      <c r="IZ27" s="19"/>
      <c r="JA27" s="19"/>
      <c r="JB27" s="19"/>
      <c r="JC27" s="19"/>
      <c r="JD27" s="19"/>
      <c r="JE27" s="19"/>
      <c r="JF27" s="19"/>
      <c r="JG27" s="19"/>
      <c r="JH27" s="19"/>
      <c r="JI27" s="19"/>
      <c r="JJ27" s="19"/>
      <c r="JK27" s="19"/>
      <c r="JL27" s="19"/>
      <c r="JM27" s="19"/>
      <c r="JN27" s="19"/>
      <c r="JO27" s="19"/>
      <c r="JP27" s="19"/>
      <c r="JQ27" s="19"/>
      <c r="JR27" s="19"/>
      <c r="JS27" s="19"/>
      <c r="JT27" s="19"/>
      <c r="JU27" s="19"/>
      <c r="JV27" s="19"/>
      <c r="JW27" s="19"/>
      <c r="JX27" s="19"/>
      <c r="JY27" s="19"/>
      <c r="JZ27" s="19"/>
      <c r="KA27" s="19"/>
      <c r="KB27" s="19"/>
      <c r="KC27" s="19"/>
      <c r="KD27" s="19"/>
      <c r="KE27" s="19"/>
      <c r="KF27" s="19"/>
      <c r="KG27" s="19"/>
      <c r="KH27" s="19"/>
      <c r="KI27" s="19"/>
      <c r="KJ27" s="19"/>
      <c r="KK27" s="19"/>
      <c r="KL27" s="19"/>
      <c r="KM27" s="19"/>
      <c r="KN27" s="19"/>
      <c r="KO27" s="19"/>
      <c r="KP27" s="19"/>
      <c r="KQ27" s="19"/>
      <c r="KR27" s="19"/>
      <c r="KS27" s="19"/>
      <c r="KT27" s="19"/>
      <c r="KU27" s="19"/>
      <c r="KV27" s="19"/>
      <c r="KW27" s="19"/>
      <c r="KX27" s="19"/>
      <c r="KY27" s="19"/>
      <c r="KZ27" s="19"/>
      <c r="LA27" s="19"/>
      <c r="LB27" s="19"/>
      <c r="LC27" s="19"/>
      <c r="LD27" s="19"/>
      <c r="LE27" s="19"/>
      <c r="LF27" s="19"/>
      <c r="LG27" s="19"/>
      <c r="LH27" s="19"/>
      <c r="LI27" s="19"/>
      <c r="LJ27" s="19"/>
      <c r="LK27" s="19"/>
      <c r="LL27" s="19"/>
      <c r="LM27" s="19"/>
      <c r="LN27" s="19"/>
      <c r="LO27" s="19"/>
      <c r="LP27" s="19"/>
      <c r="LQ27" s="19"/>
      <c r="LR27" s="19"/>
      <c r="LS27" s="19"/>
      <c r="LT27" s="19"/>
      <c r="LU27" s="19"/>
      <c r="LV27" s="19"/>
      <c r="LW27" s="19"/>
      <c r="LX27" s="19"/>
      <c r="LY27" s="19"/>
      <c r="LZ27" s="19"/>
      <c r="MA27" s="19"/>
      <c r="MB27" s="19"/>
      <c r="MC27" s="19"/>
      <c r="MD27" s="19"/>
      <c r="ME27" s="19"/>
      <c r="MF27" s="19"/>
      <c r="MG27" s="19"/>
      <c r="MH27" s="19"/>
      <c r="MI27" s="19"/>
      <c r="MJ27" s="19"/>
      <c r="MK27" s="19"/>
      <c r="ML27" s="19"/>
      <c r="MM27" s="19"/>
      <c r="MN27" s="19"/>
      <c r="MO27" s="19"/>
      <c r="MP27" s="19"/>
      <c r="MQ27" s="19"/>
      <c r="MR27" s="19"/>
      <c r="MS27" s="19"/>
      <c r="MT27" s="19"/>
      <c r="MU27" s="19"/>
      <c r="MV27" s="19"/>
      <c r="MW27" s="19"/>
      <c r="MX27" s="19"/>
      <c r="MY27" s="19"/>
      <c r="MZ27" s="19"/>
      <c r="NA27" s="19"/>
      <c r="NB27" s="19"/>
      <c r="NC27" s="19"/>
      <c r="ND27" s="19"/>
    </row>
    <row r="28" spans="1:368" x14ac:dyDescent="0.25">
      <c r="A28" s="324" t="s">
        <v>730</v>
      </c>
      <c r="B28" s="333" t="str">
        <f t="shared" si="0"/>
        <v>Boulder Junction Public Library</v>
      </c>
      <c r="C28" s="325" t="s">
        <v>731</v>
      </c>
      <c r="D28" s="326">
        <v>43</v>
      </c>
      <c r="E28" s="327">
        <v>946</v>
      </c>
      <c r="F28" s="326">
        <v>1</v>
      </c>
      <c r="G28" s="326">
        <v>0</v>
      </c>
      <c r="H28" s="326" t="s">
        <v>712</v>
      </c>
      <c r="I28" s="326">
        <v>500</v>
      </c>
      <c r="J28" s="328" t="s">
        <v>732</v>
      </c>
      <c r="K28" s="338">
        <v>0.7</v>
      </c>
      <c r="L28" s="433">
        <f t="shared" si="1"/>
        <v>0.30000000000000004</v>
      </c>
      <c r="M28" s="441">
        <v>5000</v>
      </c>
      <c r="N28" s="440">
        <v>5000</v>
      </c>
      <c r="O28" s="430">
        <f t="shared" si="2"/>
        <v>5000</v>
      </c>
      <c r="P28" s="339">
        <v>0</v>
      </c>
      <c r="Q28" s="340">
        <f t="shared" si="3"/>
        <v>5000</v>
      </c>
      <c r="R28" s="341">
        <v>9582.23</v>
      </c>
      <c r="S28" s="429">
        <f t="shared" si="6"/>
        <v>5000</v>
      </c>
      <c r="T28" s="428">
        <f t="shared" si="7"/>
        <v>0</v>
      </c>
    </row>
    <row r="29" spans="1:368" x14ac:dyDescent="0.25">
      <c r="A29" s="333" t="s">
        <v>733</v>
      </c>
      <c r="B29" s="324" t="str">
        <f t="shared" si="0"/>
        <v>Boyceville Public Library</v>
      </c>
      <c r="C29" s="334" t="s">
        <v>734</v>
      </c>
      <c r="D29" s="335">
        <v>42</v>
      </c>
      <c r="E29" s="336">
        <v>3080</v>
      </c>
      <c r="F29" s="335">
        <v>1</v>
      </c>
      <c r="G29" s="335">
        <v>0</v>
      </c>
      <c r="H29" s="335" t="s">
        <v>735</v>
      </c>
      <c r="I29" s="335">
        <v>750</v>
      </c>
      <c r="J29" s="337" t="s">
        <v>736</v>
      </c>
      <c r="K29" s="329">
        <v>0.7</v>
      </c>
      <c r="L29" s="439">
        <f t="shared" si="1"/>
        <v>0.30000000000000004</v>
      </c>
      <c r="M29" s="432">
        <v>7500</v>
      </c>
      <c r="N29" s="431">
        <v>5000</v>
      </c>
      <c r="O29" s="436">
        <f t="shared" si="2"/>
        <v>7500</v>
      </c>
      <c r="P29" s="330">
        <v>0</v>
      </c>
      <c r="Q29" s="331">
        <f t="shared" si="3"/>
        <v>7500</v>
      </c>
      <c r="R29" s="332">
        <v>9582.23</v>
      </c>
      <c r="S29" s="435">
        <f t="shared" si="6"/>
        <v>7500</v>
      </c>
      <c r="T29" s="434">
        <f t="shared" si="7"/>
        <v>0</v>
      </c>
      <c r="U29" s="345"/>
    </row>
    <row r="30" spans="1:368" x14ac:dyDescent="0.25">
      <c r="A30" s="324" t="s">
        <v>737</v>
      </c>
      <c r="B30" s="333" t="str">
        <f t="shared" si="0"/>
        <v>Brandon Public Library</v>
      </c>
      <c r="C30" s="325" t="s">
        <v>738</v>
      </c>
      <c r="D30" s="326">
        <v>42</v>
      </c>
      <c r="E30" s="327">
        <v>2070</v>
      </c>
      <c r="F30" s="326">
        <v>1</v>
      </c>
      <c r="G30" s="326">
        <v>0</v>
      </c>
      <c r="H30" s="326" t="s">
        <v>739</v>
      </c>
      <c r="I30" s="326">
        <v>750</v>
      </c>
      <c r="J30" s="328" t="s">
        <v>740</v>
      </c>
      <c r="K30" s="338">
        <v>0.5</v>
      </c>
      <c r="L30" s="433">
        <f t="shared" si="1"/>
        <v>0.5</v>
      </c>
      <c r="M30" s="432">
        <v>7500</v>
      </c>
      <c r="N30" s="431">
        <v>5000</v>
      </c>
      <c r="O30" s="430">
        <f t="shared" si="2"/>
        <v>7500</v>
      </c>
      <c r="P30" s="339">
        <v>0</v>
      </c>
      <c r="Q30" s="340">
        <f t="shared" si="3"/>
        <v>7500</v>
      </c>
      <c r="R30" s="341" t="s">
        <v>1342</v>
      </c>
      <c r="S30" s="429" t="s">
        <v>1342</v>
      </c>
      <c r="T30" s="428" t="s">
        <v>1342</v>
      </c>
      <c r="U30" s="345"/>
    </row>
    <row r="31" spans="1:368" x14ac:dyDescent="0.25">
      <c r="A31" s="333" t="s">
        <v>741</v>
      </c>
      <c r="B31" s="324" t="str">
        <f t="shared" si="0"/>
        <v>Brickl Memorial Library</v>
      </c>
      <c r="C31" s="334" t="s">
        <v>742</v>
      </c>
      <c r="D31" s="335">
        <v>42</v>
      </c>
      <c r="E31" s="336">
        <v>2222</v>
      </c>
      <c r="F31" s="335">
        <v>1</v>
      </c>
      <c r="G31" s="335">
        <v>0</v>
      </c>
      <c r="H31" s="335" t="s">
        <v>671</v>
      </c>
      <c r="I31" s="335">
        <v>750</v>
      </c>
      <c r="J31" s="337" t="s">
        <v>743</v>
      </c>
      <c r="K31" s="329">
        <v>0.6</v>
      </c>
      <c r="L31" s="439">
        <f t="shared" si="1"/>
        <v>0.4</v>
      </c>
      <c r="M31" s="432">
        <v>7500</v>
      </c>
      <c r="N31" s="431">
        <v>5000</v>
      </c>
      <c r="O31" s="436">
        <f t="shared" si="2"/>
        <v>7500</v>
      </c>
      <c r="P31" s="330">
        <v>0</v>
      </c>
      <c r="Q31" s="331">
        <f t="shared" si="3"/>
        <v>7500</v>
      </c>
      <c r="R31" s="332">
        <v>9582.23</v>
      </c>
      <c r="S31" s="435">
        <f>MIN(Q31,R31)</f>
        <v>7500</v>
      </c>
      <c r="T31" s="434">
        <f>Q31-S31</f>
        <v>0</v>
      </c>
      <c r="U31" s="345"/>
    </row>
    <row r="32" spans="1:368" x14ac:dyDescent="0.25">
      <c r="A32" s="324" t="s">
        <v>744</v>
      </c>
      <c r="B32" s="333" t="str">
        <f t="shared" si="0"/>
        <v>Brigham Memorial Library</v>
      </c>
      <c r="C32" s="325" t="s">
        <v>745</v>
      </c>
      <c r="D32" s="326">
        <v>42</v>
      </c>
      <c r="E32" s="327">
        <v>2250</v>
      </c>
      <c r="F32" s="326">
        <v>1</v>
      </c>
      <c r="G32" s="326">
        <v>0</v>
      </c>
      <c r="H32" s="326" t="s">
        <v>746</v>
      </c>
      <c r="I32" s="326">
        <v>750</v>
      </c>
      <c r="J32" s="328" t="s">
        <v>747</v>
      </c>
      <c r="K32" s="338">
        <v>0.8</v>
      </c>
      <c r="L32" s="433">
        <f t="shared" si="1"/>
        <v>0.19999999999999996</v>
      </c>
      <c r="M32" s="432">
        <v>7500</v>
      </c>
      <c r="N32" s="431">
        <v>5000</v>
      </c>
      <c r="O32" s="430">
        <f t="shared" si="2"/>
        <v>7500</v>
      </c>
      <c r="P32" s="339">
        <v>0</v>
      </c>
      <c r="Q32" s="340">
        <f t="shared" si="3"/>
        <v>7500</v>
      </c>
      <c r="R32" s="341">
        <v>9582.23</v>
      </c>
      <c r="S32" s="429">
        <f>MIN(Q32,R32)</f>
        <v>7500</v>
      </c>
      <c r="T32" s="428">
        <f>Q32-S32</f>
        <v>0</v>
      </c>
      <c r="U32" s="345"/>
    </row>
    <row r="33" spans="1:368" x14ac:dyDescent="0.25">
      <c r="A33" s="333" t="s">
        <v>748</v>
      </c>
      <c r="B33" s="324" t="str">
        <f t="shared" si="0"/>
        <v>Brownsville Public Library</v>
      </c>
      <c r="C33" s="334" t="s">
        <v>749</v>
      </c>
      <c r="D33" s="335">
        <v>42</v>
      </c>
      <c r="E33" s="336">
        <v>2046</v>
      </c>
      <c r="F33" s="335">
        <v>1</v>
      </c>
      <c r="G33" s="335">
        <v>0</v>
      </c>
      <c r="H33" s="335" t="s">
        <v>750</v>
      </c>
      <c r="I33" s="335">
        <v>750</v>
      </c>
      <c r="J33" s="337" t="s">
        <v>751</v>
      </c>
      <c r="K33" s="329">
        <v>0.6</v>
      </c>
      <c r="L33" s="439">
        <f t="shared" si="1"/>
        <v>0.4</v>
      </c>
      <c r="M33" s="432">
        <v>7500</v>
      </c>
      <c r="N33" s="431">
        <v>5000</v>
      </c>
      <c r="O33" s="436">
        <f t="shared" si="2"/>
        <v>7500</v>
      </c>
      <c r="P33" s="330">
        <v>0</v>
      </c>
      <c r="Q33" s="331">
        <f t="shared" si="3"/>
        <v>7500</v>
      </c>
      <c r="R33" s="332">
        <v>9582.23</v>
      </c>
      <c r="S33" s="435">
        <f>MIN(Q33,R33)</f>
        <v>7500</v>
      </c>
      <c r="T33" s="434">
        <f>Q33-S33</f>
        <v>0</v>
      </c>
    </row>
    <row r="34" spans="1:368" x14ac:dyDescent="0.25">
      <c r="A34" s="324" t="s">
        <v>752</v>
      </c>
      <c r="B34" s="333" t="str">
        <f t="shared" si="0"/>
        <v>Bruce Area Library</v>
      </c>
      <c r="C34" s="325" t="s">
        <v>753</v>
      </c>
      <c r="D34" s="326">
        <v>42</v>
      </c>
      <c r="E34" s="327">
        <v>1936</v>
      </c>
      <c r="F34" s="326">
        <v>1</v>
      </c>
      <c r="G34" s="326">
        <v>0</v>
      </c>
      <c r="H34" s="326" t="s">
        <v>754</v>
      </c>
      <c r="I34" s="326">
        <v>500</v>
      </c>
      <c r="J34" s="328" t="s">
        <v>408</v>
      </c>
      <c r="K34" s="338">
        <v>0.8</v>
      </c>
      <c r="L34" s="433">
        <f t="shared" si="1"/>
        <v>0.19999999999999996</v>
      </c>
      <c r="M34" s="441">
        <v>5000</v>
      </c>
      <c r="N34" s="440">
        <v>5000</v>
      </c>
      <c r="O34" s="430">
        <f t="shared" si="2"/>
        <v>5000</v>
      </c>
      <c r="P34" s="339">
        <v>0</v>
      </c>
      <c r="Q34" s="340">
        <f t="shared" si="3"/>
        <v>5000</v>
      </c>
      <c r="R34" s="341">
        <v>10801.56</v>
      </c>
      <c r="S34" s="429">
        <f>MIN(Q34,R34)</f>
        <v>5000</v>
      </c>
      <c r="T34" s="428">
        <f>Q34-S34</f>
        <v>0</v>
      </c>
    </row>
    <row r="35" spans="1:368" x14ac:dyDescent="0.25">
      <c r="A35" s="333" t="s">
        <v>755</v>
      </c>
      <c r="B35" s="324" t="str">
        <f t="shared" ref="B35:B66" si="8">PROPER(A35)</f>
        <v>Cadott Community Library</v>
      </c>
      <c r="C35" s="334" t="s">
        <v>756</v>
      </c>
      <c r="D35" s="335">
        <v>42</v>
      </c>
      <c r="E35" s="336">
        <v>4721</v>
      </c>
      <c r="F35" s="335">
        <v>1</v>
      </c>
      <c r="G35" s="335">
        <v>0</v>
      </c>
      <c r="H35" s="335" t="s">
        <v>757</v>
      </c>
      <c r="I35" s="335">
        <v>750</v>
      </c>
      <c r="J35" s="337" t="s">
        <v>758</v>
      </c>
      <c r="K35" s="329">
        <v>0.7</v>
      </c>
      <c r="L35" s="439">
        <f t="shared" si="1"/>
        <v>0.30000000000000004</v>
      </c>
      <c r="M35" s="432">
        <v>7500</v>
      </c>
      <c r="N35" s="431">
        <v>5000</v>
      </c>
      <c r="O35" s="436">
        <f t="shared" si="2"/>
        <v>7500</v>
      </c>
      <c r="P35" s="330">
        <v>0</v>
      </c>
      <c r="Q35" s="331">
        <f t="shared" si="3"/>
        <v>7500</v>
      </c>
      <c r="R35" s="332" t="s">
        <v>1342</v>
      </c>
      <c r="S35" s="435" t="s">
        <v>1342</v>
      </c>
      <c r="T35" s="434" t="s">
        <v>1342</v>
      </c>
    </row>
    <row r="36" spans="1:368" x14ac:dyDescent="0.25">
      <c r="A36" s="324" t="s">
        <v>759</v>
      </c>
      <c r="B36" s="333" t="str">
        <f t="shared" si="8"/>
        <v>Caestecker Public Library</v>
      </c>
      <c r="C36" s="325" t="s">
        <v>760</v>
      </c>
      <c r="D36" s="326">
        <v>42</v>
      </c>
      <c r="E36" s="327">
        <v>4151</v>
      </c>
      <c r="F36" s="326">
        <v>1</v>
      </c>
      <c r="G36" s="326">
        <v>0</v>
      </c>
      <c r="H36" s="326" t="s">
        <v>761</v>
      </c>
      <c r="I36" s="326">
        <v>750</v>
      </c>
      <c r="J36" s="328" t="s">
        <v>468</v>
      </c>
      <c r="K36" s="338">
        <v>0.6</v>
      </c>
      <c r="L36" s="433">
        <f t="shared" si="1"/>
        <v>0.4</v>
      </c>
      <c r="M36" s="432">
        <v>7500</v>
      </c>
      <c r="N36" s="431">
        <v>5000</v>
      </c>
      <c r="O36" s="430">
        <f t="shared" si="2"/>
        <v>7500</v>
      </c>
      <c r="P36" s="339">
        <v>0</v>
      </c>
      <c r="Q36" s="340">
        <f t="shared" si="3"/>
        <v>7500</v>
      </c>
      <c r="R36" s="341" t="s">
        <v>1342</v>
      </c>
      <c r="S36" s="429" t="s">
        <v>1342</v>
      </c>
      <c r="T36" s="428" t="s">
        <v>1342</v>
      </c>
    </row>
    <row r="37" spans="1:368" x14ac:dyDescent="0.25">
      <c r="A37" s="333" t="s">
        <v>762</v>
      </c>
      <c r="B37" s="324" t="str">
        <f t="shared" si="8"/>
        <v>Cameron Public Library</v>
      </c>
      <c r="C37" s="334" t="s">
        <v>763</v>
      </c>
      <c r="D37" s="335">
        <v>41</v>
      </c>
      <c r="E37" s="336">
        <v>3453</v>
      </c>
      <c r="F37" s="335">
        <v>1</v>
      </c>
      <c r="G37" s="335">
        <v>0</v>
      </c>
      <c r="H37" s="335" t="s">
        <v>764</v>
      </c>
      <c r="I37" s="335">
        <v>750</v>
      </c>
      <c r="J37" s="337" t="s">
        <v>413</v>
      </c>
      <c r="K37" s="329">
        <v>0.6</v>
      </c>
      <c r="L37" s="439">
        <f t="shared" si="1"/>
        <v>0.4</v>
      </c>
      <c r="M37" s="432">
        <v>7500</v>
      </c>
      <c r="N37" s="431">
        <v>5000</v>
      </c>
      <c r="O37" s="436">
        <f t="shared" si="2"/>
        <v>7500</v>
      </c>
      <c r="P37" s="330">
        <v>0</v>
      </c>
      <c r="Q37" s="331">
        <f t="shared" si="3"/>
        <v>7500</v>
      </c>
      <c r="R37" s="332">
        <v>9582.23</v>
      </c>
      <c r="S37" s="435">
        <f>MIN(Q37,R37)</f>
        <v>7500</v>
      </c>
      <c r="T37" s="434">
        <f>Q37-S37</f>
        <v>0</v>
      </c>
    </row>
    <row r="38" spans="1:368" x14ac:dyDescent="0.25">
      <c r="A38" s="324" t="s">
        <v>765</v>
      </c>
      <c r="B38" s="333" t="str">
        <f t="shared" si="8"/>
        <v>Campbellsport Public Library</v>
      </c>
      <c r="C38" s="325" t="s">
        <v>766</v>
      </c>
      <c r="D38" s="326">
        <v>41</v>
      </c>
      <c r="E38" s="327">
        <v>2073</v>
      </c>
      <c r="F38" s="326">
        <v>1</v>
      </c>
      <c r="G38" s="326">
        <v>0</v>
      </c>
      <c r="H38" s="326" t="s">
        <v>739</v>
      </c>
      <c r="I38" s="326">
        <v>750</v>
      </c>
      <c r="J38" s="328" t="s">
        <v>414</v>
      </c>
      <c r="K38" s="338">
        <v>0.6</v>
      </c>
      <c r="L38" s="433">
        <f t="shared" si="1"/>
        <v>0.4</v>
      </c>
      <c r="M38" s="432">
        <v>7500</v>
      </c>
      <c r="N38" s="431">
        <v>5000</v>
      </c>
      <c r="O38" s="430">
        <f t="shared" si="2"/>
        <v>7500</v>
      </c>
      <c r="P38" s="339">
        <v>0</v>
      </c>
      <c r="Q38" s="340">
        <f t="shared" si="3"/>
        <v>7500</v>
      </c>
      <c r="R38" s="341" t="s">
        <v>1342</v>
      </c>
      <c r="S38" s="429" t="s">
        <v>1342</v>
      </c>
      <c r="T38" s="428" t="s">
        <v>1342</v>
      </c>
    </row>
    <row r="39" spans="1:368" x14ac:dyDescent="0.25">
      <c r="A39" s="333" t="s">
        <v>767</v>
      </c>
      <c r="B39" s="324" t="str">
        <f t="shared" si="8"/>
        <v>Cashton Memorial Library</v>
      </c>
      <c r="C39" s="334" t="s">
        <v>768</v>
      </c>
      <c r="D39" s="335">
        <v>42</v>
      </c>
      <c r="E39" s="336">
        <v>2276</v>
      </c>
      <c r="F39" s="335">
        <v>1</v>
      </c>
      <c r="G39" s="335">
        <v>0</v>
      </c>
      <c r="H39" s="335" t="s">
        <v>769</v>
      </c>
      <c r="I39" s="335">
        <v>750</v>
      </c>
      <c r="J39" s="337" t="s">
        <v>415</v>
      </c>
      <c r="K39" s="329">
        <v>0.7</v>
      </c>
      <c r="L39" s="439">
        <f t="shared" si="1"/>
        <v>0.30000000000000004</v>
      </c>
      <c r="M39" s="432">
        <v>7500</v>
      </c>
      <c r="N39" s="431">
        <v>5000</v>
      </c>
      <c r="O39" s="436">
        <f t="shared" si="2"/>
        <v>7500</v>
      </c>
      <c r="P39" s="330">
        <v>302</v>
      </c>
      <c r="Q39" s="331">
        <f t="shared" si="3"/>
        <v>7198</v>
      </c>
      <c r="R39" s="332">
        <v>9582.23</v>
      </c>
      <c r="S39" s="435">
        <f>MIN(Q39,R39)</f>
        <v>7198</v>
      </c>
      <c r="T39" s="434">
        <f>Q39-S39</f>
        <v>0</v>
      </c>
    </row>
    <row r="40" spans="1:368" x14ac:dyDescent="0.25">
      <c r="A40" s="324" t="s">
        <v>770</v>
      </c>
      <c r="B40" s="333" t="str">
        <f t="shared" si="8"/>
        <v>Cedar Grove Public Library</v>
      </c>
      <c r="C40" s="325" t="s">
        <v>771</v>
      </c>
      <c r="D40" s="326">
        <v>42</v>
      </c>
      <c r="E40" s="327">
        <v>3687</v>
      </c>
      <c r="F40" s="326">
        <v>1</v>
      </c>
      <c r="G40" s="326">
        <v>0</v>
      </c>
      <c r="H40" s="326" t="s">
        <v>772</v>
      </c>
      <c r="I40" s="326">
        <v>750</v>
      </c>
      <c r="J40" s="328" t="s">
        <v>773</v>
      </c>
      <c r="K40" s="338">
        <v>0.5</v>
      </c>
      <c r="L40" s="433">
        <f t="shared" si="1"/>
        <v>0.5</v>
      </c>
      <c r="M40" s="441">
        <v>7500</v>
      </c>
      <c r="N40" s="440">
        <v>7500</v>
      </c>
      <c r="O40" s="430">
        <f t="shared" si="2"/>
        <v>7500</v>
      </c>
      <c r="P40" s="339">
        <v>1405</v>
      </c>
      <c r="Q40" s="340">
        <f t="shared" si="3"/>
        <v>6095</v>
      </c>
      <c r="R40" s="341">
        <v>26343.94</v>
      </c>
      <c r="S40" s="429">
        <f>MIN(Q40,R40)</f>
        <v>6095</v>
      </c>
      <c r="T40" s="428">
        <f>Q40-S40</f>
        <v>0</v>
      </c>
    </row>
    <row r="41" spans="1:368" x14ac:dyDescent="0.25">
      <c r="A41" s="333" t="s">
        <v>774</v>
      </c>
      <c r="B41" s="324" t="str">
        <f t="shared" si="8"/>
        <v>Centuria Public Library</v>
      </c>
      <c r="C41" s="334" t="s">
        <v>775</v>
      </c>
      <c r="D41" s="335">
        <v>42</v>
      </c>
      <c r="E41" s="336">
        <v>1363</v>
      </c>
      <c r="F41" s="335">
        <v>1</v>
      </c>
      <c r="G41" s="335">
        <v>0</v>
      </c>
      <c r="H41" s="335" t="s">
        <v>695</v>
      </c>
      <c r="I41" s="335">
        <v>500</v>
      </c>
      <c r="J41" s="337" t="s">
        <v>776</v>
      </c>
      <c r="K41" s="329">
        <v>0.8</v>
      </c>
      <c r="L41" s="439">
        <f t="shared" si="1"/>
        <v>0.19999999999999996</v>
      </c>
      <c r="M41" s="438">
        <v>5000</v>
      </c>
      <c r="N41" s="437">
        <v>5000</v>
      </c>
      <c r="O41" s="436">
        <f t="shared" si="2"/>
        <v>5000</v>
      </c>
      <c r="P41" s="330">
        <v>0</v>
      </c>
      <c r="Q41" s="331">
        <f t="shared" si="3"/>
        <v>5000</v>
      </c>
      <c r="R41" s="332">
        <v>9582.23</v>
      </c>
      <c r="S41" s="435">
        <f>MIN(Q41,R41)</f>
        <v>5000</v>
      </c>
      <c r="T41" s="434">
        <f>Q41-S41</f>
        <v>0</v>
      </c>
    </row>
    <row r="42" spans="1:368" x14ac:dyDescent="0.25">
      <c r="A42" s="324" t="s">
        <v>777</v>
      </c>
      <c r="B42" s="333" t="str">
        <f t="shared" si="8"/>
        <v>Clarella Hackett Johnson Public Library</v>
      </c>
      <c r="C42" s="325" t="s">
        <v>778</v>
      </c>
      <c r="D42" s="326">
        <v>42</v>
      </c>
      <c r="E42" s="327">
        <v>736</v>
      </c>
      <c r="F42" s="326">
        <v>1</v>
      </c>
      <c r="G42" s="326">
        <v>0</v>
      </c>
      <c r="H42" s="326" t="s">
        <v>735</v>
      </c>
      <c r="I42" s="326">
        <v>500</v>
      </c>
      <c r="J42" s="328" t="s">
        <v>779</v>
      </c>
      <c r="K42" s="338">
        <v>0.7</v>
      </c>
      <c r="L42" s="433">
        <f t="shared" si="1"/>
        <v>0.30000000000000004</v>
      </c>
      <c r="M42" s="441">
        <v>5000</v>
      </c>
      <c r="N42" s="440">
        <v>5000</v>
      </c>
      <c r="O42" s="430">
        <f t="shared" si="2"/>
        <v>5000</v>
      </c>
      <c r="P42" s="339">
        <v>0</v>
      </c>
      <c r="Q42" s="340">
        <f t="shared" si="3"/>
        <v>5000</v>
      </c>
      <c r="R42" s="341" t="s">
        <v>1342</v>
      </c>
      <c r="S42" s="429" t="s">
        <v>1342</v>
      </c>
      <c r="T42" s="428" t="s">
        <v>1342</v>
      </c>
    </row>
    <row r="43" spans="1:368" x14ac:dyDescent="0.25">
      <c r="A43" s="333" t="s">
        <v>780</v>
      </c>
      <c r="B43" s="324" t="str">
        <f t="shared" si="8"/>
        <v>Clear Lake Public Library</v>
      </c>
      <c r="C43" s="334" t="s">
        <v>781</v>
      </c>
      <c r="D43" s="335">
        <v>42</v>
      </c>
      <c r="E43" s="336">
        <v>2683</v>
      </c>
      <c r="F43" s="335">
        <v>1</v>
      </c>
      <c r="G43" s="335">
        <v>0</v>
      </c>
      <c r="H43" s="335" t="s">
        <v>695</v>
      </c>
      <c r="I43" s="335">
        <v>750</v>
      </c>
      <c r="J43" s="337" t="s">
        <v>422</v>
      </c>
      <c r="K43" s="329">
        <v>0.7</v>
      </c>
      <c r="L43" s="439">
        <f t="shared" si="1"/>
        <v>0.30000000000000004</v>
      </c>
      <c r="M43" s="432">
        <v>7500</v>
      </c>
      <c r="N43" s="431">
        <v>5000</v>
      </c>
      <c r="O43" s="436">
        <f t="shared" si="2"/>
        <v>7500</v>
      </c>
      <c r="P43" s="330">
        <v>0</v>
      </c>
      <c r="Q43" s="331">
        <f t="shared" si="3"/>
        <v>7500</v>
      </c>
      <c r="R43" s="332">
        <v>9582.23</v>
      </c>
      <c r="S43" s="435">
        <f>MIN(Q43,R43)</f>
        <v>7500</v>
      </c>
      <c r="T43" s="434">
        <f>Q43-S43</f>
        <v>0</v>
      </c>
    </row>
    <row r="44" spans="1:368" x14ac:dyDescent="0.25">
      <c r="A44" s="324" t="s">
        <v>782</v>
      </c>
      <c r="B44" s="333" t="str">
        <f t="shared" si="8"/>
        <v>Clinton Public Library</v>
      </c>
      <c r="C44" s="325" t="s">
        <v>783</v>
      </c>
      <c r="D44" s="326">
        <v>41</v>
      </c>
      <c r="E44" s="327">
        <v>3507</v>
      </c>
      <c r="F44" s="326">
        <v>1</v>
      </c>
      <c r="G44" s="326">
        <v>0</v>
      </c>
      <c r="H44" s="326" t="s">
        <v>784</v>
      </c>
      <c r="I44" s="326">
        <v>750</v>
      </c>
      <c r="J44" s="328" t="s">
        <v>785</v>
      </c>
      <c r="K44" s="338">
        <v>0.6</v>
      </c>
      <c r="L44" s="433">
        <f t="shared" si="1"/>
        <v>0.4</v>
      </c>
      <c r="M44" s="441">
        <v>7500</v>
      </c>
      <c r="N44" s="440">
        <v>7500</v>
      </c>
      <c r="O44" s="430">
        <f t="shared" si="2"/>
        <v>7500</v>
      </c>
      <c r="P44" s="339">
        <v>0</v>
      </c>
      <c r="Q44" s="340">
        <f t="shared" si="3"/>
        <v>7500</v>
      </c>
      <c r="R44" s="341">
        <v>9582.23</v>
      </c>
      <c r="S44" s="429">
        <f>MIN(Q44,R44)</f>
        <v>7500</v>
      </c>
      <c r="T44" s="428">
        <f>Q44-S44</f>
        <v>0</v>
      </c>
    </row>
    <row r="45" spans="1:368" x14ac:dyDescent="0.25">
      <c r="A45" s="333" t="s">
        <v>786</v>
      </c>
      <c r="B45" s="324" t="str">
        <f t="shared" si="8"/>
        <v>Cobb Public Library</v>
      </c>
      <c r="C45" s="334" t="s">
        <v>787</v>
      </c>
      <c r="D45" s="335">
        <v>42</v>
      </c>
      <c r="E45" s="336">
        <v>1724</v>
      </c>
      <c r="F45" s="335">
        <v>1</v>
      </c>
      <c r="G45" s="335">
        <v>0</v>
      </c>
      <c r="H45" s="335" t="s">
        <v>699</v>
      </c>
      <c r="I45" s="335">
        <v>500</v>
      </c>
      <c r="J45" s="337" t="s">
        <v>788</v>
      </c>
      <c r="K45" s="329">
        <v>0.7</v>
      </c>
      <c r="L45" s="439">
        <f t="shared" si="1"/>
        <v>0.30000000000000004</v>
      </c>
      <c r="M45" s="438">
        <v>5000</v>
      </c>
      <c r="N45" s="437">
        <v>5000</v>
      </c>
      <c r="O45" s="436">
        <f t="shared" si="2"/>
        <v>5000</v>
      </c>
      <c r="P45" s="330">
        <v>0</v>
      </c>
      <c r="Q45" s="331">
        <f t="shared" si="3"/>
        <v>5000</v>
      </c>
      <c r="R45" s="332">
        <v>9582.23</v>
      </c>
      <c r="S45" s="435">
        <f>MIN(Q45,R45)</f>
        <v>5000</v>
      </c>
      <c r="T45" s="434">
        <f>Q45-S45</f>
        <v>0</v>
      </c>
    </row>
    <row r="46" spans="1:368" s="343" customFormat="1" x14ac:dyDescent="0.25">
      <c r="A46" s="342" t="s">
        <v>1368</v>
      </c>
      <c r="B46" s="333" t="str">
        <f t="shared" si="8"/>
        <v>Coleman Area Library (Marinette County)</v>
      </c>
      <c r="C46" s="325"/>
      <c r="D46" s="326"/>
      <c r="E46" s="327"/>
      <c r="F46" s="326"/>
      <c r="G46" s="326"/>
      <c r="H46" s="326"/>
      <c r="I46" s="326"/>
      <c r="J46" s="328"/>
      <c r="K46" s="338">
        <v>0.6</v>
      </c>
      <c r="L46" s="433">
        <f t="shared" si="1"/>
        <v>0.4</v>
      </c>
      <c r="M46" s="441" t="s">
        <v>1352</v>
      </c>
      <c r="N46" s="440">
        <v>5000</v>
      </c>
      <c r="O46" s="430">
        <f t="shared" si="2"/>
        <v>5000</v>
      </c>
      <c r="P46" s="339">
        <v>0</v>
      </c>
      <c r="Q46" s="340">
        <f t="shared" si="3"/>
        <v>5000</v>
      </c>
      <c r="R46" s="341">
        <v>9582.23</v>
      </c>
      <c r="S46" s="429">
        <f>MIN(Q46,R46)</f>
        <v>5000</v>
      </c>
      <c r="T46" s="428">
        <f>Q46-S46</f>
        <v>0</v>
      </c>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s="19"/>
      <c r="GR46" s="19"/>
      <c r="GS46" s="19"/>
      <c r="GT46" s="19"/>
      <c r="GU46" s="19"/>
      <c r="GV46" s="19"/>
      <c r="GW46" s="19"/>
      <c r="GX46" s="19"/>
      <c r="GY46" s="19"/>
      <c r="GZ46" s="19"/>
      <c r="HA46" s="19"/>
      <c r="HB46" s="19"/>
      <c r="HC46" s="19"/>
      <c r="HD46" s="19"/>
      <c r="HE46" s="19"/>
      <c r="HF46" s="19"/>
      <c r="HG46" s="19"/>
      <c r="HH46" s="19"/>
      <c r="HI46" s="19"/>
      <c r="HJ46" s="19"/>
      <c r="HK46" s="19"/>
      <c r="HL46" s="19"/>
      <c r="HM46" s="19"/>
      <c r="HN46" s="19"/>
      <c r="HO46" s="19"/>
      <c r="HP46" s="19"/>
      <c r="HQ46" s="19"/>
      <c r="HR46" s="19"/>
      <c r="HS46" s="19"/>
      <c r="HT46" s="19"/>
      <c r="HU46" s="19"/>
      <c r="HV46" s="19"/>
      <c r="HW46" s="19"/>
      <c r="HX46" s="19"/>
      <c r="HY46" s="19"/>
      <c r="HZ46" s="19"/>
      <c r="IA46" s="19"/>
      <c r="IB46" s="19"/>
      <c r="IC46" s="19"/>
      <c r="ID46" s="19"/>
      <c r="IE46" s="19"/>
      <c r="IF46" s="19"/>
      <c r="IG46" s="19"/>
      <c r="IH46" s="19"/>
      <c r="II46" s="19"/>
      <c r="IJ46" s="19"/>
      <c r="IK46" s="19"/>
      <c r="IL46" s="19"/>
      <c r="IM46" s="19"/>
      <c r="IN46" s="19"/>
      <c r="IO46" s="19"/>
      <c r="IP46" s="19"/>
      <c r="IQ46" s="19"/>
      <c r="IR46" s="19"/>
      <c r="IS46" s="19"/>
      <c r="IT46" s="19"/>
      <c r="IU46" s="19"/>
      <c r="IV46" s="19"/>
      <c r="IW46" s="19"/>
      <c r="IX46" s="19"/>
      <c r="IY46" s="19"/>
      <c r="IZ46" s="19"/>
      <c r="JA46" s="19"/>
      <c r="JB46" s="19"/>
      <c r="JC46" s="19"/>
      <c r="JD46" s="19"/>
      <c r="JE46" s="19"/>
      <c r="JF46" s="19"/>
      <c r="JG46" s="19"/>
      <c r="JH46" s="19"/>
      <c r="JI46" s="19"/>
      <c r="JJ46" s="19"/>
      <c r="JK46" s="19"/>
      <c r="JL46" s="19"/>
      <c r="JM46" s="19"/>
      <c r="JN46" s="19"/>
      <c r="JO46" s="19"/>
      <c r="JP46" s="19"/>
      <c r="JQ46" s="19"/>
      <c r="JR46" s="19"/>
      <c r="JS46" s="19"/>
      <c r="JT46" s="19"/>
      <c r="JU46" s="19"/>
      <c r="JV46" s="19"/>
      <c r="JW46" s="19"/>
      <c r="JX46" s="19"/>
      <c r="JY46" s="19"/>
      <c r="JZ46" s="19"/>
      <c r="KA46" s="19"/>
      <c r="KB46" s="19"/>
      <c r="KC46" s="19"/>
      <c r="KD46" s="19"/>
      <c r="KE46" s="19"/>
      <c r="KF46" s="19"/>
      <c r="KG46" s="19"/>
      <c r="KH46" s="19"/>
      <c r="KI46" s="19"/>
      <c r="KJ46" s="19"/>
      <c r="KK46" s="19"/>
      <c r="KL46" s="19"/>
      <c r="KM46" s="19"/>
      <c r="KN46" s="19"/>
      <c r="KO46" s="19"/>
      <c r="KP46" s="19"/>
      <c r="KQ46" s="19"/>
      <c r="KR46" s="19"/>
      <c r="KS46" s="19"/>
      <c r="KT46" s="19"/>
      <c r="KU46" s="19"/>
      <c r="KV46" s="19"/>
      <c r="KW46" s="19"/>
      <c r="KX46" s="19"/>
      <c r="KY46" s="19"/>
      <c r="KZ46" s="19"/>
      <c r="LA46" s="19"/>
      <c r="LB46" s="19"/>
      <c r="LC46" s="19"/>
      <c r="LD46" s="19"/>
      <c r="LE46" s="19"/>
      <c r="LF46" s="19"/>
      <c r="LG46" s="19"/>
      <c r="LH46" s="19"/>
      <c r="LI46" s="19"/>
      <c r="LJ46" s="19"/>
      <c r="LK46" s="19"/>
      <c r="LL46" s="19"/>
      <c r="LM46" s="19"/>
      <c r="LN46" s="19"/>
      <c r="LO46" s="19"/>
      <c r="LP46" s="19"/>
      <c r="LQ46" s="19"/>
      <c r="LR46" s="19"/>
      <c r="LS46" s="19"/>
      <c r="LT46" s="19"/>
      <c r="LU46" s="19"/>
      <c r="LV46" s="19"/>
      <c r="LW46" s="19"/>
      <c r="LX46" s="19"/>
      <c r="LY46" s="19"/>
      <c r="LZ46" s="19"/>
      <c r="MA46" s="19"/>
      <c r="MB46" s="19"/>
      <c r="MC46" s="19"/>
      <c r="MD46" s="19"/>
      <c r="ME46" s="19"/>
      <c r="MF46" s="19"/>
      <c r="MG46" s="19"/>
      <c r="MH46" s="19"/>
      <c r="MI46" s="19"/>
      <c r="MJ46" s="19"/>
      <c r="MK46" s="19"/>
      <c r="ML46" s="19"/>
      <c r="MM46" s="19"/>
      <c r="MN46" s="19"/>
      <c r="MO46" s="19"/>
      <c r="MP46" s="19"/>
      <c r="MQ46" s="19"/>
      <c r="MR46" s="19"/>
      <c r="MS46" s="19"/>
      <c r="MT46" s="19"/>
      <c r="MU46" s="19"/>
      <c r="MV46" s="19"/>
      <c r="MW46" s="19"/>
      <c r="MX46" s="19"/>
      <c r="MY46" s="19"/>
      <c r="MZ46" s="19"/>
      <c r="NA46" s="19"/>
      <c r="NB46" s="19"/>
      <c r="NC46" s="19"/>
      <c r="ND46" s="19"/>
    </row>
    <row r="47" spans="1:368" x14ac:dyDescent="0.25">
      <c r="A47" s="333" t="s">
        <v>789</v>
      </c>
      <c r="B47" s="324" t="str">
        <f t="shared" si="8"/>
        <v>Colfax Public Library</v>
      </c>
      <c r="C47" s="334" t="s">
        <v>790</v>
      </c>
      <c r="D47" s="335">
        <v>42</v>
      </c>
      <c r="E47" s="336">
        <v>3188</v>
      </c>
      <c r="F47" s="335">
        <v>1</v>
      </c>
      <c r="G47" s="335">
        <v>0</v>
      </c>
      <c r="H47" s="335" t="s">
        <v>735</v>
      </c>
      <c r="I47" s="335">
        <v>750</v>
      </c>
      <c r="J47" s="337" t="s">
        <v>428</v>
      </c>
      <c r="K47" s="329">
        <v>0.7</v>
      </c>
      <c r="L47" s="439">
        <f t="shared" si="1"/>
        <v>0.30000000000000004</v>
      </c>
      <c r="M47" s="432">
        <v>7500</v>
      </c>
      <c r="N47" s="431">
        <v>5000</v>
      </c>
      <c r="O47" s="436">
        <f t="shared" si="2"/>
        <v>7500</v>
      </c>
      <c r="P47" s="330">
        <v>0</v>
      </c>
      <c r="Q47" s="331">
        <f t="shared" si="3"/>
        <v>7500</v>
      </c>
      <c r="R47" s="332" t="s">
        <v>1342</v>
      </c>
      <c r="S47" s="435" t="s">
        <v>1342</v>
      </c>
      <c r="T47" s="434" t="s">
        <v>1342</v>
      </c>
    </row>
    <row r="48" spans="1:368" x14ac:dyDescent="0.25">
      <c r="A48" s="324" t="s">
        <v>791</v>
      </c>
      <c r="B48" s="333" t="str">
        <f t="shared" si="8"/>
        <v>Coloma Public Library</v>
      </c>
      <c r="C48" s="325" t="s">
        <v>792</v>
      </c>
      <c r="D48" s="326">
        <v>43</v>
      </c>
      <c r="E48" s="327">
        <v>2336</v>
      </c>
      <c r="F48" s="326">
        <v>1</v>
      </c>
      <c r="G48" s="326">
        <v>0</v>
      </c>
      <c r="H48" s="326" t="s">
        <v>793</v>
      </c>
      <c r="I48" s="326">
        <v>750</v>
      </c>
      <c r="J48" s="328" t="s">
        <v>794</v>
      </c>
      <c r="K48" s="338">
        <v>0.7</v>
      </c>
      <c r="L48" s="433">
        <f t="shared" si="1"/>
        <v>0.30000000000000004</v>
      </c>
      <c r="M48" s="432">
        <v>7500</v>
      </c>
      <c r="N48" s="431">
        <v>5000</v>
      </c>
      <c r="O48" s="430">
        <f t="shared" si="2"/>
        <v>7500</v>
      </c>
      <c r="P48" s="339">
        <v>0</v>
      </c>
      <c r="Q48" s="340">
        <f t="shared" si="3"/>
        <v>7500</v>
      </c>
      <c r="R48" s="341">
        <v>9582.23</v>
      </c>
      <c r="S48" s="429">
        <f t="shared" ref="S48:S53" si="9">MIN(Q48,R48)</f>
        <v>7500</v>
      </c>
      <c r="T48" s="428">
        <f t="shared" ref="T48:T53" si="10">Q48-S48</f>
        <v>0</v>
      </c>
    </row>
    <row r="49" spans="1:368" s="343" customFormat="1" x14ac:dyDescent="0.25">
      <c r="A49" s="344" t="s">
        <v>1336</v>
      </c>
      <c r="B49" s="324" t="str">
        <f t="shared" si="8"/>
        <v>Community Library</v>
      </c>
      <c r="C49" s="334"/>
      <c r="D49" s="335"/>
      <c r="E49" s="336"/>
      <c r="F49" s="335"/>
      <c r="G49" s="335"/>
      <c r="H49" s="335"/>
      <c r="I49" s="335"/>
      <c r="J49" s="337"/>
      <c r="K49" s="329">
        <v>0.5</v>
      </c>
      <c r="L49" s="439">
        <f t="shared" si="1"/>
        <v>0.5</v>
      </c>
      <c r="M49" s="441" t="s">
        <v>1352</v>
      </c>
      <c r="N49" s="440">
        <v>10000</v>
      </c>
      <c r="O49" s="436">
        <f t="shared" si="2"/>
        <v>10000</v>
      </c>
      <c r="P49" s="330">
        <v>0</v>
      </c>
      <c r="Q49" s="331">
        <f t="shared" si="3"/>
        <v>10000</v>
      </c>
      <c r="R49" s="332">
        <v>32340.01</v>
      </c>
      <c r="S49" s="435">
        <f t="shared" si="9"/>
        <v>10000</v>
      </c>
      <c r="T49" s="434">
        <f t="shared" si="10"/>
        <v>0</v>
      </c>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c r="FM49" s="19"/>
      <c r="FN49" s="19"/>
      <c r="FO49" s="19"/>
      <c r="FP49" s="19"/>
      <c r="FQ49" s="19"/>
      <c r="FR49" s="19"/>
      <c r="FS49" s="19"/>
      <c r="FT49" s="19"/>
      <c r="FU49" s="19"/>
      <c r="FV49" s="19"/>
      <c r="FW49" s="19"/>
      <c r="FX49" s="19"/>
      <c r="FY49" s="19"/>
      <c r="FZ49" s="19"/>
      <c r="GA49" s="19"/>
      <c r="GB49" s="19"/>
      <c r="GC49" s="19"/>
      <c r="GD49" s="19"/>
      <c r="GE49" s="19"/>
      <c r="GF49" s="19"/>
      <c r="GG49" s="19"/>
      <c r="GH49" s="19"/>
      <c r="GI49" s="19"/>
      <c r="GJ49" s="19"/>
      <c r="GK49" s="19"/>
      <c r="GL49" s="19"/>
      <c r="GM49" s="19"/>
      <c r="GN49" s="19"/>
      <c r="GO49" s="19"/>
      <c r="GP49" s="19"/>
      <c r="GQ49" s="19"/>
      <c r="GR49" s="19"/>
      <c r="GS49" s="19"/>
      <c r="GT49" s="19"/>
      <c r="GU49" s="19"/>
      <c r="GV49" s="19"/>
      <c r="GW49" s="19"/>
      <c r="GX49" s="19"/>
      <c r="GY49" s="19"/>
      <c r="GZ49" s="19"/>
      <c r="HA49" s="19"/>
      <c r="HB49" s="19"/>
      <c r="HC49" s="19"/>
      <c r="HD49" s="19"/>
      <c r="HE49" s="19"/>
      <c r="HF49" s="19"/>
      <c r="HG49" s="19"/>
      <c r="HH49" s="19"/>
      <c r="HI49" s="19"/>
      <c r="HJ49" s="19"/>
      <c r="HK49" s="19"/>
      <c r="HL49" s="19"/>
      <c r="HM49" s="19"/>
      <c r="HN49" s="19"/>
      <c r="HO49" s="19"/>
      <c r="HP49" s="19"/>
      <c r="HQ49" s="19"/>
      <c r="HR49" s="19"/>
      <c r="HS49" s="19"/>
      <c r="HT49" s="19"/>
      <c r="HU49" s="19"/>
      <c r="HV49" s="19"/>
      <c r="HW49" s="19"/>
      <c r="HX49" s="19"/>
      <c r="HY49" s="19"/>
      <c r="HZ49" s="19"/>
      <c r="IA49" s="19"/>
      <c r="IB49" s="19"/>
      <c r="IC49" s="19"/>
      <c r="ID49" s="19"/>
      <c r="IE49" s="19"/>
      <c r="IF49" s="19"/>
      <c r="IG49" s="19"/>
      <c r="IH49" s="19"/>
      <c r="II49" s="19"/>
      <c r="IJ49" s="19"/>
      <c r="IK49" s="19"/>
      <c r="IL49" s="19"/>
      <c r="IM49" s="19"/>
      <c r="IN49" s="19"/>
      <c r="IO49" s="19"/>
      <c r="IP49" s="19"/>
      <c r="IQ49" s="19"/>
      <c r="IR49" s="19"/>
      <c r="IS49" s="19"/>
      <c r="IT49" s="19"/>
      <c r="IU49" s="19"/>
      <c r="IV49" s="19"/>
      <c r="IW49" s="19"/>
      <c r="IX49" s="19"/>
      <c r="IY49" s="19"/>
      <c r="IZ49" s="19"/>
      <c r="JA49" s="19"/>
      <c r="JB49" s="19"/>
      <c r="JC49" s="19"/>
      <c r="JD49" s="19"/>
      <c r="JE49" s="19"/>
      <c r="JF49" s="19"/>
      <c r="JG49" s="19"/>
      <c r="JH49" s="19"/>
      <c r="JI49" s="19"/>
      <c r="JJ49" s="19"/>
      <c r="JK49" s="19"/>
      <c r="JL49" s="19"/>
      <c r="JM49" s="19"/>
      <c r="JN49" s="19"/>
      <c r="JO49" s="19"/>
      <c r="JP49" s="19"/>
      <c r="JQ49" s="19"/>
      <c r="JR49" s="19"/>
      <c r="JS49" s="19"/>
      <c r="JT49" s="19"/>
      <c r="JU49" s="19"/>
      <c r="JV49" s="19"/>
      <c r="JW49" s="19"/>
      <c r="JX49" s="19"/>
      <c r="JY49" s="19"/>
      <c r="JZ49" s="19"/>
      <c r="KA49" s="19"/>
      <c r="KB49" s="19"/>
      <c r="KC49" s="19"/>
      <c r="KD49" s="19"/>
      <c r="KE49" s="19"/>
      <c r="KF49" s="19"/>
      <c r="KG49" s="19"/>
      <c r="KH49" s="19"/>
      <c r="KI49" s="19"/>
      <c r="KJ49" s="19"/>
      <c r="KK49" s="19"/>
      <c r="KL49" s="19"/>
      <c r="KM49" s="19"/>
      <c r="KN49" s="19"/>
      <c r="KO49" s="19"/>
      <c r="KP49" s="19"/>
      <c r="KQ49" s="19"/>
      <c r="KR49" s="19"/>
      <c r="KS49" s="19"/>
      <c r="KT49" s="19"/>
      <c r="KU49" s="19"/>
      <c r="KV49" s="19"/>
      <c r="KW49" s="19"/>
      <c r="KX49" s="19"/>
      <c r="KY49" s="19"/>
      <c r="KZ49" s="19"/>
      <c r="LA49" s="19"/>
      <c r="LB49" s="19"/>
      <c r="LC49" s="19"/>
      <c r="LD49" s="19"/>
      <c r="LE49" s="19"/>
      <c r="LF49" s="19"/>
      <c r="LG49" s="19"/>
      <c r="LH49" s="19"/>
      <c r="LI49" s="19"/>
      <c r="LJ49" s="19"/>
      <c r="LK49" s="19"/>
      <c r="LL49" s="19"/>
      <c r="LM49" s="19"/>
      <c r="LN49" s="19"/>
      <c r="LO49" s="19"/>
      <c r="LP49" s="19"/>
      <c r="LQ49" s="19"/>
      <c r="LR49" s="19"/>
      <c r="LS49" s="19"/>
      <c r="LT49" s="19"/>
      <c r="LU49" s="19"/>
      <c r="LV49" s="19"/>
      <c r="LW49" s="19"/>
      <c r="LX49" s="19"/>
      <c r="LY49" s="19"/>
      <c r="LZ49" s="19"/>
      <c r="MA49" s="19"/>
      <c r="MB49" s="19"/>
      <c r="MC49" s="19"/>
      <c r="MD49" s="19"/>
      <c r="ME49" s="19"/>
      <c r="MF49" s="19"/>
      <c r="MG49" s="19"/>
      <c r="MH49" s="19"/>
      <c r="MI49" s="19"/>
      <c r="MJ49" s="19"/>
      <c r="MK49" s="19"/>
      <c r="ML49" s="19"/>
      <c r="MM49" s="19"/>
      <c r="MN49" s="19"/>
      <c r="MO49" s="19"/>
      <c r="MP49" s="19"/>
      <c r="MQ49" s="19"/>
      <c r="MR49" s="19"/>
      <c r="MS49" s="19"/>
      <c r="MT49" s="19"/>
      <c r="MU49" s="19"/>
      <c r="MV49" s="19"/>
      <c r="MW49" s="19"/>
      <c r="MX49" s="19"/>
      <c r="MY49" s="19"/>
      <c r="MZ49" s="19"/>
      <c r="NA49" s="19"/>
      <c r="NB49" s="19"/>
      <c r="NC49" s="19"/>
      <c r="ND49" s="19"/>
    </row>
    <row r="50" spans="1:368" x14ac:dyDescent="0.25">
      <c r="A50" s="324" t="s">
        <v>795</v>
      </c>
      <c r="B50" s="333" t="str">
        <f t="shared" si="8"/>
        <v>Cornell Public Library</v>
      </c>
      <c r="C50" s="325" t="s">
        <v>796</v>
      </c>
      <c r="D50" s="326">
        <v>42</v>
      </c>
      <c r="E50" s="327">
        <v>4305</v>
      </c>
      <c r="F50" s="326">
        <v>1</v>
      </c>
      <c r="G50" s="326">
        <v>0</v>
      </c>
      <c r="H50" s="326" t="s">
        <v>757</v>
      </c>
      <c r="I50" s="326">
        <v>750</v>
      </c>
      <c r="J50" s="328" t="s">
        <v>430</v>
      </c>
      <c r="K50" s="338">
        <v>0.8</v>
      </c>
      <c r="L50" s="433">
        <f t="shared" si="1"/>
        <v>0.19999999999999996</v>
      </c>
      <c r="M50" s="432">
        <v>7500</v>
      </c>
      <c r="N50" s="431">
        <v>5000</v>
      </c>
      <c r="O50" s="430">
        <f t="shared" si="2"/>
        <v>7500</v>
      </c>
      <c r="P50" s="339">
        <v>0</v>
      </c>
      <c r="Q50" s="340">
        <f t="shared" si="3"/>
        <v>7500</v>
      </c>
      <c r="R50" s="341">
        <v>9582.23</v>
      </c>
      <c r="S50" s="429">
        <f t="shared" si="9"/>
        <v>7500</v>
      </c>
      <c r="T50" s="428">
        <f t="shared" si="10"/>
        <v>0</v>
      </c>
    </row>
    <row r="51" spans="1:368" x14ac:dyDescent="0.25">
      <c r="A51" s="333" t="s">
        <v>797</v>
      </c>
      <c r="B51" s="324" t="str">
        <f t="shared" si="8"/>
        <v>Crandon Public Library</v>
      </c>
      <c r="C51" s="334" t="s">
        <v>798</v>
      </c>
      <c r="D51" s="335">
        <v>43</v>
      </c>
      <c r="E51" s="336">
        <v>6085</v>
      </c>
      <c r="F51" s="335">
        <v>1</v>
      </c>
      <c r="G51" s="335">
        <v>0</v>
      </c>
      <c r="H51" s="335" t="s">
        <v>799</v>
      </c>
      <c r="I51" s="335">
        <v>1000</v>
      </c>
      <c r="J51" s="337" t="s">
        <v>431</v>
      </c>
      <c r="K51" s="329">
        <v>0.8</v>
      </c>
      <c r="L51" s="439">
        <f t="shared" si="1"/>
        <v>0.19999999999999996</v>
      </c>
      <c r="M51" s="432">
        <v>10000</v>
      </c>
      <c r="N51" s="431">
        <v>5000</v>
      </c>
      <c r="O51" s="436">
        <f t="shared" si="2"/>
        <v>10000</v>
      </c>
      <c r="P51" s="330">
        <v>0</v>
      </c>
      <c r="Q51" s="331">
        <f t="shared" si="3"/>
        <v>10000</v>
      </c>
      <c r="R51" s="332">
        <v>19164.45</v>
      </c>
      <c r="S51" s="435">
        <f t="shared" si="9"/>
        <v>10000</v>
      </c>
      <c r="T51" s="434">
        <f t="shared" si="10"/>
        <v>0</v>
      </c>
    </row>
    <row r="52" spans="1:368" s="343" customFormat="1" x14ac:dyDescent="0.25">
      <c r="A52" s="324" t="s">
        <v>1354</v>
      </c>
      <c r="B52" s="333" t="str">
        <f t="shared" si="8"/>
        <v>Crivitz Area Branch Library</v>
      </c>
      <c r="C52" s="325"/>
      <c r="D52" s="326"/>
      <c r="E52" s="327"/>
      <c r="F52" s="326"/>
      <c r="G52" s="326"/>
      <c r="H52" s="326"/>
      <c r="I52" s="326"/>
      <c r="J52" s="328"/>
      <c r="K52" s="338">
        <v>0.7</v>
      </c>
      <c r="L52" s="433">
        <f t="shared" si="1"/>
        <v>0.30000000000000004</v>
      </c>
      <c r="M52" s="441" t="s">
        <v>1352</v>
      </c>
      <c r="N52" s="440">
        <v>5000</v>
      </c>
      <c r="O52" s="430">
        <f t="shared" si="2"/>
        <v>5000</v>
      </c>
      <c r="P52" s="339">
        <v>0</v>
      </c>
      <c r="Q52" s="340">
        <f t="shared" si="3"/>
        <v>5000</v>
      </c>
      <c r="R52" s="341">
        <v>9582.23</v>
      </c>
      <c r="S52" s="429">
        <f t="shared" si="9"/>
        <v>5000</v>
      </c>
      <c r="T52" s="428">
        <f t="shared" si="10"/>
        <v>0</v>
      </c>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c r="FM52" s="19"/>
      <c r="FN52" s="19"/>
      <c r="FO52" s="19"/>
      <c r="FP52" s="19"/>
      <c r="FQ52" s="19"/>
      <c r="FR52" s="19"/>
      <c r="FS52" s="19"/>
      <c r="FT52" s="19"/>
      <c r="FU52" s="19"/>
      <c r="FV52" s="19"/>
      <c r="FW52" s="19"/>
      <c r="FX52" s="19"/>
      <c r="FY52" s="19"/>
      <c r="FZ52" s="19"/>
      <c r="GA52" s="19"/>
      <c r="GB52" s="19"/>
      <c r="GC52" s="19"/>
      <c r="GD52" s="19"/>
      <c r="GE52" s="19"/>
      <c r="GF52" s="19"/>
      <c r="GG52" s="19"/>
      <c r="GH52" s="19"/>
      <c r="GI52" s="19"/>
      <c r="GJ52" s="19"/>
      <c r="GK52" s="19"/>
      <c r="GL52" s="19"/>
      <c r="GM52" s="19"/>
      <c r="GN52" s="19"/>
      <c r="GO52" s="19"/>
      <c r="GP52" s="19"/>
      <c r="GQ52" s="19"/>
      <c r="GR52" s="19"/>
      <c r="GS52" s="19"/>
      <c r="GT52" s="19"/>
      <c r="GU52" s="19"/>
      <c r="GV52" s="19"/>
      <c r="GW52" s="19"/>
      <c r="GX52" s="19"/>
      <c r="GY52" s="19"/>
      <c r="GZ52" s="19"/>
      <c r="HA52" s="19"/>
      <c r="HB52" s="19"/>
      <c r="HC52" s="19"/>
      <c r="HD52" s="19"/>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c r="IC52" s="19"/>
      <c r="ID52" s="19"/>
      <c r="IE52" s="19"/>
      <c r="IF52" s="19"/>
      <c r="IG52" s="19"/>
      <c r="IH52" s="19"/>
      <c r="II52" s="19"/>
      <c r="IJ52" s="19"/>
      <c r="IK52" s="19"/>
      <c r="IL52" s="19"/>
      <c r="IM52" s="19"/>
      <c r="IN52" s="19"/>
      <c r="IO52" s="19"/>
      <c r="IP52" s="19"/>
      <c r="IQ52" s="19"/>
      <c r="IR52" s="19"/>
      <c r="IS52" s="19"/>
      <c r="IT52" s="19"/>
      <c r="IU52" s="19"/>
      <c r="IV52" s="19"/>
      <c r="IW52" s="19"/>
      <c r="IX52" s="19"/>
      <c r="IY52" s="19"/>
      <c r="IZ52" s="19"/>
      <c r="JA52" s="19"/>
      <c r="JB52" s="19"/>
      <c r="JC52" s="19"/>
      <c r="JD52" s="19"/>
      <c r="JE52" s="19"/>
      <c r="JF52" s="19"/>
      <c r="JG52" s="19"/>
      <c r="JH52" s="19"/>
      <c r="JI52" s="19"/>
      <c r="JJ52" s="19"/>
      <c r="JK52" s="19"/>
      <c r="JL52" s="19"/>
      <c r="JM52" s="19"/>
      <c r="JN52" s="19"/>
      <c r="JO52" s="19"/>
      <c r="JP52" s="19"/>
      <c r="JQ52" s="19"/>
      <c r="JR52" s="19"/>
      <c r="JS52" s="19"/>
      <c r="JT52" s="19"/>
      <c r="JU52" s="19"/>
      <c r="JV52" s="19"/>
      <c r="JW52" s="19"/>
      <c r="JX52" s="19"/>
      <c r="JY52" s="19"/>
      <c r="JZ52" s="19"/>
      <c r="KA52" s="19"/>
      <c r="KB52" s="19"/>
      <c r="KC52" s="19"/>
      <c r="KD52" s="19"/>
      <c r="KE52" s="19"/>
      <c r="KF52" s="19"/>
      <c r="KG52" s="19"/>
      <c r="KH52" s="19"/>
      <c r="KI52" s="19"/>
      <c r="KJ52" s="19"/>
      <c r="KK52" s="19"/>
      <c r="KL52" s="19"/>
      <c r="KM52" s="19"/>
      <c r="KN52" s="19"/>
      <c r="KO52" s="19"/>
      <c r="KP52" s="19"/>
      <c r="KQ52" s="19"/>
      <c r="KR52" s="19"/>
      <c r="KS52" s="19"/>
      <c r="KT52" s="19"/>
      <c r="KU52" s="19"/>
      <c r="KV52" s="19"/>
      <c r="KW52" s="19"/>
      <c r="KX52" s="19"/>
      <c r="KY52" s="19"/>
      <c r="KZ52" s="19"/>
      <c r="LA52" s="19"/>
      <c r="LB52" s="19"/>
      <c r="LC52" s="19"/>
      <c r="LD52" s="19"/>
      <c r="LE52" s="19"/>
      <c r="LF52" s="19"/>
      <c r="LG52" s="19"/>
      <c r="LH52" s="19"/>
      <c r="LI52" s="19"/>
      <c r="LJ52" s="19"/>
      <c r="LK52" s="19"/>
      <c r="LL52" s="19"/>
      <c r="LM52" s="19"/>
      <c r="LN52" s="19"/>
      <c r="LO52" s="19"/>
      <c r="LP52" s="19"/>
      <c r="LQ52" s="19"/>
      <c r="LR52" s="19"/>
      <c r="LS52" s="19"/>
      <c r="LT52" s="19"/>
      <c r="LU52" s="19"/>
      <c r="LV52" s="19"/>
      <c r="LW52" s="19"/>
      <c r="LX52" s="19"/>
      <c r="LY52" s="19"/>
      <c r="LZ52" s="19"/>
      <c r="MA52" s="19"/>
      <c r="MB52" s="19"/>
      <c r="MC52" s="19"/>
      <c r="MD52" s="19"/>
      <c r="ME52" s="19"/>
      <c r="MF52" s="19"/>
      <c r="MG52" s="19"/>
      <c r="MH52" s="19"/>
      <c r="MI52" s="19"/>
      <c r="MJ52" s="19"/>
      <c r="MK52" s="19"/>
      <c r="ML52" s="19"/>
      <c r="MM52" s="19"/>
      <c r="MN52" s="19"/>
      <c r="MO52" s="19"/>
      <c r="MP52" s="19"/>
      <c r="MQ52" s="19"/>
      <c r="MR52" s="19"/>
      <c r="MS52" s="19"/>
      <c r="MT52" s="19"/>
      <c r="MU52" s="19"/>
      <c r="MV52" s="19"/>
      <c r="MW52" s="19"/>
      <c r="MX52" s="19"/>
      <c r="MY52" s="19"/>
      <c r="MZ52" s="19"/>
      <c r="NA52" s="19"/>
      <c r="NB52" s="19"/>
      <c r="NC52" s="19"/>
      <c r="ND52" s="19"/>
    </row>
    <row r="53" spans="1:368" x14ac:dyDescent="0.25">
      <c r="A53" s="333" t="s">
        <v>800</v>
      </c>
      <c r="B53" s="324" t="str">
        <f t="shared" si="8"/>
        <v>Cuba City Public Library</v>
      </c>
      <c r="C53" s="334" t="s">
        <v>801</v>
      </c>
      <c r="D53" s="335">
        <v>42</v>
      </c>
      <c r="E53" s="336">
        <v>3608</v>
      </c>
      <c r="F53" s="335">
        <v>1</v>
      </c>
      <c r="G53" s="335">
        <v>0</v>
      </c>
      <c r="H53" s="335" t="s">
        <v>671</v>
      </c>
      <c r="I53" s="335">
        <v>750</v>
      </c>
      <c r="J53" s="337" t="s">
        <v>433</v>
      </c>
      <c r="K53" s="329">
        <v>0.6</v>
      </c>
      <c r="L53" s="439">
        <f t="shared" si="1"/>
        <v>0.4</v>
      </c>
      <c r="M53" s="432">
        <v>7500</v>
      </c>
      <c r="N53" s="431">
        <v>5000</v>
      </c>
      <c r="O53" s="436">
        <f t="shared" si="2"/>
        <v>7500</v>
      </c>
      <c r="P53" s="330">
        <v>0</v>
      </c>
      <c r="Q53" s="331">
        <f t="shared" si="3"/>
        <v>7500</v>
      </c>
      <c r="R53" s="332">
        <v>9582.23</v>
      </c>
      <c r="S53" s="435">
        <f t="shared" si="9"/>
        <v>7500</v>
      </c>
      <c r="T53" s="434">
        <f t="shared" si="10"/>
        <v>0</v>
      </c>
    </row>
    <row r="54" spans="1:368" x14ac:dyDescent="0.25">
      <c r="A54" s="324" t="s">
        <v>802</v>
      </c>
      <c r="B54" s="333" t="str">
        <f t="shared" si="8"/>
        <v>De Soto Public Library</v>
      </c>
      <c r="C54" s="325" t="s">
        <v>803</v>
      </c>
      <c r="D54" s="326">
        <v>42</v>
      </c>
      <c r="E54" s="327">
        <v>588</v>
      </c>
      <c r="F54" s="326">
        <v>1</v>
      </c>
      <c r="G54" s="326">
        <v>0</v>
      </c>
      <c r="H54" s="326" t="s">
        <v>705</v>
      </c>
      <c r="I54" s="326">
        <v>500</v>
      </c>
      <c r="J54" s="328" t="s">
        <v>804</v>
      </c>
      <c r="K54" s="338">
        <v>0.7</v>
      </c>
      <c r="L54" s="433">
        <f t="shared" si="1"/>
        <v>0.30000000000000004</v>
      </c>
      <c r="M54" s="441">
        <v>5000</v>
      </c>
      <c r="N54" s="440">
        <v>5000</v>
      </c>
      <c r="O54" s="430">
        <f t="shared" si="2"/>
        <v>5000</v>
      </c>
      <c r="P54" s="339">
        <v>0</v>
      </c>
      <c r="Q54" s="340">
        <f t="shared" si="3"/>
        <v>5000</v>
      </c>
      <c r="R54" s="341" t="s">
        <v>1342</v>
      </c>
      <c r="S54" s="429" t="s">
        <v>1342</v>
      </c>
      <c r="T54" s="428" t="s">
        <v>1342</v>
      </c>
    </row>
    <row r="55" spans="1:368" x14ac:dyDescent="0.25">
      <c r="A55" s="333" t="s">
        <v>805</v>
      </c>
      <c r="B55" s="324" t="str">
        <f t="shared" si="8"/>
        <v>Deer Park Public Library</v>
      </c>
      <c r="C55" s="334" t="s">
        <v>806</v>
      </c>
      <c r="D55" s="335">
        <v>42</v>
      </c>
      <c r="E55" s="336">
        <v>993</v>
      </c>
      <c r="F55" s="335">
        <v>1</v>
      </c>
      <c r="G55" s="335">
        <v>0</v>
      </c>
      <c r="H55" s="335" t="s">
        <v>807</v>
      </c>
      <c r="I55" s="335">
        <v>500</v>
      </c>
      <c r="J55" s="337" t="s">
        <v>808</v>
      </c>
      <c r="K55" s="329">
        <v>0.7</v>
      </c>
      <c r="L55" s="439">
        <f t="shared" si="1"/>
        <v>0.30000000000000004</v>
      </c>
      <c r="M55" s="438">
        <v>5000</v>
      </c>
      <c r="N55" s="437">
        <v>5000</v>
      </c>
      <c r="O55" s="436">
        <f t="shared" si="2"/>
        <v>5000</v>
      </c>
      <c r="P55" s="330">
        <v>0</v>
      </c>
      <c r="Q55" s="331">
        <f t="shared" si="3"/>
        <v>5000</v>
      </c>
      <c r="R55" s="332">
        <v>9582.23</v>
      </c>
      <c r="S55" s="435">
        <f>MIN(Q55,R55)</f>
        <v>5000</v>
      </c>
      <c r="T55" s="434">
        <f>Q55-S55</f>
        <v>0</v>
      </c>
    </row>
    <row r="56" spans="1:368" x14ac:dyDescent="0.25">
      <c r="A56" s="324" t="s">
        <v>809</v>
      </c>
      <c r="B56" s="333" t="str">
        <f t="shared" si="8"/>
        <v>Deerfield Public Library</v>
      </c>
      <c r="C56" s="325" t="s">
        <v>810</v>
      </c>
      <c r="D56" s="326">
        <v>42</v>
      </c>
      <c r="E56" s="327">
        <v>3492</v>
      </c>
      <c r="F56" s="326">
        <v>1</v>
      </c>
      <c r="G56" s="326">
        <v>0</v>
      </c>
      <c r="H56" s="326" t="s">
        <v>709</v>
      </c>
      <c r="I56" s="326">
        <v>750</v>
      </c>
      <c r="J56" s="328" t="s">
        <v>811</v>
      </c>
      <c r="K56" s="338">
        <v>0.5</v>
      </c>
      <c r="L56" s="433">
        <f t="shared" si="1"/>
        <v>0.5</v>
      </c>
      <c r="M56" s="441">
        <v>7500</v>
      </c>
      <c r="N56" s="440">
        <v>7500</v>
      </c>
      <c r="O56" s="430">
        <f t="shared" si="2"/>
        <v>7500</v>
      </c>
      <c r="P56" s="339">
        <v>0</v>
      </c>
      <c r="Q56" s="340">
        <f t="shared" si="3"/>
        <v>7500</v>
      </c>
      <c r="R56" s="341">
        <v>9582.23</v>
      </c>
      <c r="S56" s="429">
        <f>MIN(Q56,R56)</f>
        <v>7500</v>
      </c>
      <c r="T56" s="428">
        <f>Q56-S56</f>
        <v>0</v>
      </c>
    </row>
    <row r="57" spans="1:368" s="343" customFormat="1" x14ac:dyDescent="0.25">
      <c r="A57" s="333" t="s">
        <v>1369</v>
      </c>
      <c r="B57" s="324" t="str">
        <f t="shared" si="8"/>
        <v>Denmark Branch (Brown County Library)</v>
      </c>
      <c r="C57" s="334"/>
      <c r="D57" s="335"/>
      <c r="E57" s="336"/>
      <c r="F57" s="335"/>
      <c r="G57" s="335"/>
      <c r="H57" s="335"/>
      <c r="I57" s="335"/>
      <c r="J57" s="337"/>
      <c r="K57" s="329">
        <v>0.5</v>
      </c>
      <c r="L57" s="439">
        <f t="shared" si="1"/>
        <v>0.5</v>
      </c>
      <c r="M57" s="438" t="s">
        <v>1352</v>
      </c>
      <c r="N57" s="437">
        <v>7500</v>
      </c>
      <c r="O57" s="436">
        <f t="shared" si="2"/>
        <v>7500</v>
      </c>
      <c r="P57" s="330">
        <v>0</v>
      </c>
      <c r="Q57" s="331">
        <f t="shared" si="3"/>
        <v>7500</v>
      </c>
      <c r="R57" s="332">
        <v>362.78</v>
      </c>
      <c r="S57" s="435">
        <f>MIN(Q57,R57)</f>
        <v>362.78</v>
      </c>
      <c r="T57" s="434">
        <f>Q57-S57</f>
        <v>7137.22</v>
      </c>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s="19"/>
      <c r="FY57" s="19"/>
      <c r="FZ57" s="19"/>
      <c r="GA57" s="19"/>
      <c r="GB57" s="19"/>
      <c r="GC57" s="19"/>
      <c r="GD57" s="19"/>
      <c r="GE57" s="19"/>
      <c r="GF57" s="19"/>
      <c r="GG57" s="19"/>
      <c r="GH57" s="19"/>
      <c r="GI57" s="19"/>
      <c r="GJ57" s="19"/>
      <c r="GK57" s="19"/>
      <c r="GL57" s="19"/>
      <c r="GM57" s="19"/>
      <c r="GN57" s="19"/>
      <c r="GO57" s="19"/>
      <c r="GP57" s="19"/>
      <c r="GQ57" s="19"/>
      <c r="GR57" s="19"/>
      <c r="GS57" s="19"/>
      <c r="GT57" s="19"/>
      <c r="GU57" s="19"/>
      <c r="GV57" s="19"/>
      <c r="GW57" s="19"/>
      <c r="GX57" s="19"/>
      <c r="GY57" s="19"/>
      <c r="GZ57" s="19"/>
      <c r="HA57" s="19"/>
      <c r="HB57" s="19"/>
      <c r="HC57" s="19"/>
      <c r="HD57" s="19"/>
      <c r="HE57" s="19"/>
      <c r="HF57" s="19"/>
      <c r="HG57" s="19"/>
      <c r="HH57" s="19"/>
      <c r="HI57" s="19"/>
      <c r="HJ57" s="19"/>
      <c r="HK57" s="19"/>
      <c r="HL57" s="19"/>
      <c r="HM57" s="19"/>
      <c r="HN57" s="19"/>
      <c r="HO57" s="19"/>
      <c r="HP57" s="19"/>
      <c r="HQ57" s="19"/>
      <c r="HR57" s="19"/>
      <c r="HS57" s="19"/>
      <c r="HT57" s="19"/>
      <c r="HU57" s="19"/>
      <c r="HV57" s="19"/>
      <c r="HW57" s="19"/>
      <c r="HX57" s="19"/>
      <c r="HY57" s="19"/>
      <c r="HZ57" s="19"/>
      <c r="IA57" s="19"/>
      <c r="IB57" s="19"/>
      <c r="IC57" s="19"/>
      <c r="ID57" s="19"/>
      <c r="IE57" s="19"/>
      <c r="IF57" s="19"/>
      <c r="IG57" s="19"/>
      <c r="IH57" s="19"/>
      <c r="II57" s="19"/>
      <c r="IJ57" s="19"/>
      <c r="IK57" s="19"/>
      <c r="IL57" s="19"/>
      <c r="IM57" s="19"/>
      <c r="IN57" s="19"/>
      <c r="IO57" s="19"/>
      <c r="IP57" s="19"/>
      <c r="IQ57" s="19"/>
      <c r="IR57" s="19"/>
      <c r="IS57" s="19"/>
      <c r="IT57" s="19"/>
      <c r="IU57" s="19"/>
      <c r="IV57" s="19"/>
      <c r="IW57" s="19"/>
      <c r="IX57" s="19"/>
      <c r="IY57" s="19"/>
      <c r="IZ57" s="19"/>
      <c r="JA57" s="19"/>
      <c r="JB57" s="19"/>
      <c r="JC57" s="19"/>
      <c r="JD57" s="19"/>
      <c r="JE57" s="19"/>
      <c r="JF57" s="19"/>
      <c r="JG57" s="19"/>
      <c r="JH57" s="19"/>
      <c r="JI57" s="19"/>
      <c r="JJ57" s="19"/>
      <c r="JK57" s="19"/>
      <c r="JL57" s="19"/>
      <c r="JM57" s="19"/>
      <c r="JN57" s="19"/>
      <c r="JO57" s="19"/>
      <c r="JP57" s="19"/>
      <c r="JQ57" s="19"/>
      <c r="JR57" s="19"/>
      <c r="JS57" s="19"/>
      <c r="JT57" s="19"/>
      <c r="JU57" s="19"/>
      <c r="JV57" s="19"/>
      <c r="JW57" s="19"/>
      <c r="JX57" s="19"/>
      <c r="JY57" s="19"/>
      <c r="JZ57" s="19"/>
      <c r="KA57" s="19"/>
      <c r="KB57" s="19"/>
      <c r="KC57" s="19"/>
      <c r="KD57" s="19"/>
      <c r="KE57" s="19"/>
      <c r="KF57" s="19"/>
      <c r="KG57" s="19"/>
      <c r="KH57" s="19"/>
      <c r="KI57" s="19"/>
      <c r="KJ57" s="19"/>
      <c r="KK57" s="19"/>
      <c r="KL57" s="19"/>
      <c r="KM57" s="19"/>
      <c r="KN57" s="19"/>
      <c r="KO57" s="19"/>
      <c r="KP57" s="19"/>
      <c r="KQ57" s="19"/>
      <c r="KR57" s="19"/>
      <c r="KS57" s="19"/>
      <c r="KT57" s="19"/>
      <c r="KU57" s="19"/>
      <c r="KV57" s="19"/>
      <c r="KW57" s="19"/>
      <c r="KX57" s="19"/>
      <c r="KY57" s="19"/>
      <c r="KZ57" s="19"/>
      <c r="LA57" s="19"/>
      <c r="LB57" s="19"/>
      <c r="LC57" s="19"/>
      <c r="LD57" s="19"/>
      <c r="LE57" s="19"/>
      <c r="LF57" s="19"/>
      <c r="LG57" s="19"/>
      <c r="LH57" s="19"/>
      <c r="LI57" s="19"/>
      <c r="LJ57" s="19"/>
      <c r="LK57" s="19"/>
      <c r="LL57" s="19"/>
      <c r="LM57" s="19"/>
      <c r="LN57" s="19"/>
      <c r="LO57" s="19"/>
      <c r="LP57" s="19"/>
      <c r="LQ57" s="19"/>
      <c r="LR57" s="19"/>
      <c r="LS57" s="19"/>
      <c r="LT57" s="19"/>
      <c r="LU57" s="19"/>
      <c r="LV57" s="19"/>
      <c r="LW57" s="19"/>
      <c r="LX57" s="19"/>
      <c r="LY57" s="19"/>
      <c r="LZ57" s="19"/>
      <c r="MA57" s="19"/>
      <c r="MB57" s="19"/>
      <c r="MC57" s="19"/>
      <c r="MD57" s="19"/>
      <c r="ME57" s="19"/>
      <c r="MF57" s="19"/>
      <c r="MG57" s="19"/>
      <c r="MH57" s="19"/>
      <c r="MI57" s="19"/>
      <c r="MJ57" s="19"/>
      <c r="MK57" s="19"/>
      <c r="ML57" s="19"/>
      <c r="MM57" s="19"/>
      <c r="MN57" s="19"/>
      <c r="MO57" s="19"/>
      <c r="MP57" s="19"/>
      <c r="MQ57" s="19"/>
      <c r="MR57" s="19"/>
      <c r="MS57" s="19"/>
      <c r="MT57" s="19"/>
      <c r="MU57" s="19"/>
      <c r="MV57" s="19"/>
      <c r="MW57" s="19"/>
      <c r="MX57" s="19"/>
      <c r="MY57" s="19"/>
      <c r="MZ57" s="19"/>
      <c r="NA57" s="19"/>
      <c r="NB57" s="19"/>
      <c r="NC57" s="19"/>
      <c r="ND57" s="19"/>
    </row>
    <row r="58" spans="1:368" x14ac:dyDescent="0.25">
      <c r="A58" s="324" t="s">
        <v>812</v>
      </c>
      <c r="B58" s="333" t="str">
        <f t="shared" si="8"/>
        <v>Dorchester Public Library</v>
      </c>
      <c r="C58" s="325" t="s">
        <v>813</v>
      </c>
      <c r="D58" s="326">
        <v>42</v>
      </c>
      <c r="E58" s="327">
        <v>1388</v>
      </c>
      <c r="F58" s="326">
        <v>1</v>
      </c>
      <c r="G58" s="326">
        <v>0</v>
      </c>
      <c r="H58" s="326" t="s">
        <v>814</v>
      </c>
      <c r="I58" s="326">
        <v>500</v>
      </c>
      <c r="J58" s="328" t="s">
        <v>815</v>
      </c>
      <c r="K58" s="338">
        <v>0.8</v>
      </c>
      <c r="L58" s="433">
        <f t="shared" si="1"/>
        <v>0.19999999999999996</v>
      </c>
      <c r="M58" s="441">
        <v>5000</v>
      </c>
      <c r="N58" s="440">
        <v>5000</v>
      </c>
      <c r="O58" s="430">
        <f t="shared" si="2"/>
        <v>5000</v>
      </c>
      <c r="P58" s="339">
        <v>0</v>
      </c>
      <c r="Q58" s="340">
        <f t="shared" si="3"/>
        <v>5000</v>
      </c>
      <c r="R58" s="341">
        <v>10252.98</v>
      </c>
      <c r="S58" s="429">
        <f>MIN(Q58,R58)</f>
        <v>5000</v>
      </c>
      <c r="T58" s="428">
        <f>Q58-S58</f>
        <v>0</v>
      </c>
    </row>
    <row r="59" spans="1:368" x14ac:dyDescent="0.25">
      <c r="A59" s="333" t="s">
        <v>816</v>
      </c>
      <c r="B59" s="324" t="str">
        <f t="shared" si="8"/>
        <v>Drummond Public Library</v>
      </c>
      <c r="C59" s="334" t="s">
        <v>817</v>
      </c>
      <c r="D59" s="335">
        <v>43</v>
      </c>
      <c r="E59" s="336">
        <v>886</v>
      </c>
      <c r="F59" s="335">
        <v>1</v>
      </c>
      <c r="G59" s="335">
        <v>0</v>
      </c>
      <c r="H59" s="335" t="s">
        <v>702</v>
      </c>
      <c r="I59" s="335">
        <v>500</v>
      </c>
      <c r="J59" s="337" t="s">
        <v>441</v>
      </c>
      <c r="K59" s="329">
        <v>0.8</v>
      </c>
      <c r="L59" s="439">
        <f t="shared" si="1"/>
        <v>0.19999999999999996</v>
      </c>
      <c r="M59" s="438">
        <v>5000</v>
      </c>
      <c r="N59" s="437">
        <v>5000</v>
      </c>
      <c r="O59" s="436">
        <f t="shared" si="2"/>
        <v>5000</v>
      </c>
      <c r="P59" s="330">
        <v>0</v>
      </c>
      <c r="Q59" s="331">
        <f t="shared" si="3"/>
        <v>5000</v>
      </c>
      <c r="R59" s="332">
        <v>9582.23</v>
      </c>
      <c r="S59" s="435">
        <f>MIN(Q59,R59)</f>
        <v>5000</v>
      </c>
      <c r="T59" s="434">
        <f>Q59-S59</f>
        <v>0</v>
      </c>
    </row>
    <row r="60" spans="1:368" x14ac:dyDescent="0.25">
      <c r="A60" s="324" t="s">
        <v>818</v>
      </c>
      <c r="B60" s="333" t="str">
        <f t="shared" si="8"/>
        <v>Durand Community Library</v>
      </c>
      <c r="C60" s="325" t="s">
        <v>819</v>
      </c>
      <c r="D60" s="326">
        <v>42</v>
      </c>
      <c r="E60" s="327">
        <v>4714</v>
      </c>
      <c r="F60" s="326">
        <v>1</v>
      </c>
      <c r="G60" s="326">
        <v>0</v>
      </c>
      <c r="H60" s="326" t="s">
        <v>820</v>
      </c>
      <c r="I60" s="326">
        <v>750</v>
      </c>
      <c r="J60" s="328" t="s">
        <v>442</v>
      </c>
      <c r="K60" s="338">
        <v>0.6</v>
      </c>
      <c r="L60" s="433">
        <f t="shared" si="1"/>
        <v>0.4</v>
      </c>
      <c r="M60" s="432">
        <v>7500</v>
      </c>
      <c r="N60" s="431">
        <v>5000</v>
      </c>
      <c r="O60" s="430">
        <f t="shared" si="2"/>
        <v>7500</v>
      </c>
      <c r="P60" s="339">
        <v>0</v>
      </c>
      <c r="Q60" s="340">
        <f t="shared" si="3"/>
        <v>7500</v>
      </c>
      <c r="R60" s="341" t="s">
        <v>1342</v>
      </c>
      <c r="S60" s="429" t="s">
        <v>1342</v>
      </c>
      <c r="T60" s="428" t="s">
        <v>1342</v>
      </c>
    </row>
    <row r="61" spans="1:368" x14ac:dyDescent="0.25">
      <c r="A61" s="333" t="s">
        <v>821</v>
      </c>
      <c r="B61" s="324" t="str">
        <f t="shared" si="8"/>
        <v>Dwight T. Parker Public Library</v>
      </c>
      <c r="C61" s="334" t="s">
        <v>822</v>
      </c>
      <c r="D61" s="335">
        <v>42</v>
      </c>
      <c r="E61" s="336">
        <v>5944</v>
      </c>
      <c r="F61" s="335">
        <v>1</v>
      </c>
      <c r="G61" s="335">
        <v>0</v>
      </c>
      <c r="H61" s="335" t="s">
        <v>671</v>
      </c>
      <c r="I61" s="335">
        <v>1000</v>
      </c>
      <c r="J61" s="337" t="s">
        <v>823</v>
      </c>
      <c r="K61" s="329">
        <v>0.7</v>
      </c>
      <c r="L61" s="439">
        <f t="shared" si="1"/>
        <v>0.30000000000000004</v>
      </c>
      <c r="M61" s="432">
        <v>10000</v>
      </c>
      <c r="N61" s="431">
        <v>7500</v>
      </c>
      <c r="O61" s="436">
        <f t="shared" si="2"/>
        <v>10000</v>
      </c>
      <c r="P61" s="330">
        <v>0</v>
      </c>
      <c r="Q61" s="331">
        <f t="shared" si="3"/>
        <v>10000</v>
      </c>
      <c r="R61" s="332">
        <v>9582.23</v>
      </c>
      <c r="S61" s="435">
        <f>MIN(Q61,R61)</f>
        <v>9582.23</v>
      </c>
      <c r="T61" s="434">
        <f>Q61-S61</f>
        <v>417.77000000000044</v>
      </c>
    </row>
    <row r="62" spans="1:368" x14ac:dyDescent="0.25">
      <c r="A62" s="324" t="s">
        <v>824</v>
      </c>
      <c r="B62" s="333" t="str">
        <f t="shared" si="8"/>
        <v>Eckstein Memorial Library</v>
      </c>
      <c r="C62" s="325" t="s">
        <v>825</v>
      </c>
      <c r="D62" s="326">
        <v>42</v>
      </c>
      <c r="E62" s="327">
        <v>2066</v>
      </c>
      <c r="F62" s="326">
        <v>1</v>
      </c>
      <c r="G62" s="326">
        <v>0</v>
      </c>
      <c r="H62" s="326" t="s">
        <v>671</v>
      </c>
      <c r="I62" s="326">
        <v>750</v>
      </c>
      <c r="J62" s="328" t="s">
        <v>416</v>
      </c>
      <c r="K62" s="338">
        <v>0.7</v>
      </c>
      <c r="L62" s="433">
        <f t="shared" si="1"/>
        <v>0.30000000000000004</v>
      </c>
      <c r="M62" s="432">
        <v>7500</v>
      </c>
      <c r="N62" s="431">
        <v>5000</v>
      </c>
      <c r="O62" s="430">
        <f t="shared" si="2"/>
        <v>7500</v>
      </c>
      <c r="P62" s="339">
        <v>0</v>
      </c>
      <c r="Q62" s="340">
        <f t="shared" si="3"/>
        <v>7500</v>
      </c>
      <c r="R62" s="341">
        <v>9582.23</v>
      </c>
      <c r="S62" s="429">
        <f>MIN(Q62,R62)</f>
        <v>7500</v>
      </c>
      <c r="T62" s="428">
        <f>Q62-S62</f>
        <v>0</v>
      </c>
    </row>
    <row r="63" spans="1:368" s="343" customFormat="1" x14ac:dyDescent="0.25">
      <c r="A63" s="333" t="s">
        <v>1370</v>
      </c>
      <c r="B63" s="324" t="str">
        <f t="shared" si="8"/>
        <v>Edgar Branch (Marathon County Public Library)</v>
      </c>
      <c r="C63" s="334"/>
      <c r="D63" s="335"/>
      <c r="E63" s="336"/>
      <c r="F63" s="335"/>
      <c r="G63" s="335"/>
      <c r="H63" s="335"/>
      <c r="I63" s="335"/>
      <c r="J63" s="337"/>
      <c r="K63" s="329">
        <v>0.6</v>
      </c>
      <c r="L63" s="439">
        <f t="shared" si="1"/>
        <v>0.4</v>
      </c>
      <c r="M63" s="438" t="s">
        <v>1352</v>
      </c>
      <c r="N63" s="437">
        <v>5000</v>
      </c>
      <c r="O63" s="436">
        <f t="shared" si="2"/>
        <v>5000</v>
      </c>
      <c r="P63" s="330">
        <v>0</v>
      </c>
      <c r="Q63" s="331">
        <f t="shared" si="3"/>
        <v>5000</v>
      </c>
      <c r="R63" s="332" t="s">
        <v>1342</v>
      </c>
      <c r="S63" s="435" t="s">
        <v>1342</v>
      </c>
      <c r="T63" s="434" t="s">
        <v>1342</v>
      </c>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9"/>
      <c r="FP63" s="19"/>
      <c r="FQ63" s="19"/>
      <c r="FR63" s="19"/>
      <c r="FS63" s="19"/>
      <c r="FT63" s="19"/>
      <c r="FU63" s="19"/>
      <c r="FV63" s="19"/>
      <c r="FW63" s="19"/>
      <c r="FX63" s="19"/>
      <c r="FY63" s="19"/>
      <c r="FZ63" s="19"/>
      <c r="GA63" s="19"/>
      <c r="GB63" s="19"/>
      <c r="GC63" s="19"/>
      <c r="GD63" s="19"/>
      <c r="GE63" s="19"/>
      <c r="GF63" s="19"/>
      <c r="GG63" s="19"/>
      <c r="GH63" s="19"/>
      <c r="GI63" s="19"/>
      <c r="GJ63" s="19"/>
      <c r="GK63" s="19"/>
      <c r="GL63" s="19"/>
      <c r="GM63" s="19"/>
      <c r="GN63" s="19"/>
      <c r="GO63" s="19"/>
      <c r="GP63" s="19"/>
      <c r="GQ63" s="19"/>
      <c r="GR63" s="19"/>
      <c r="GS63" s="19"/>
      <c r="GT63" s="19"/>
      <c r="GU63" s="19"/>
      <c r="GV63" s="19"/>
      <c r="GW63" s="19"/>
      <c r="GX63" s="19"/>
      <c r="GY63" s="19"/>
      <c r="GZ63" s="19"/>
      <c r="HA63" s="19"/>
      <c r="HB63" s="19"/>
      <c r="HC63" s="19"/>
      <c r="HD63" s="19"/>
      <c r="HE63" s="19"/>
      <c r="HF63" s="19"/>
      <c r="HG63" s="19"/>
      <c r="HH63" s="19"/>
      <c r="HI63" s="19"/>
      <c r="HJ63" s="19"/>
      <c r="HK63" s="19"/>
      <c r="HL63" s="19"/>
      <c r="HM63" s="19"/>
      <c r="HN63" s="19"/>
      <c r="HO63" s="19"/>
      <c r="HP63" s="19"/>
      <c r="HQ63" s="19"/>
      <c r="HR63" s="19"/>
      <c r="HS63" s="19"/>
      <c r="HT63" s="19"/>
      <c r="HU63" s="19"/>
      <c r="HV63" s="19"/>
      <c r="HW63" s="19"/>
      <c r="HX63" s="19"/>
      <c r="HY63" s="19"/>
      <c r="HZ63" s="19"/>
      <c r="IA63" s="19"/>
      <c r="IB63" s="19"/>
      <c r="IC63" s="19"/>
      <c r="ID63" s="19"/>
      <c r="IE63" s="19"/>
      <c r="IF63" s="19"/>
      <c r="IG63" s="19"/>
      <c r="IH63" s="19"/>
      <c r="II63" s="19"/>
      <c r="IJ63" s="19"/>
      <c r="IK63" s="19"/>
      <c r="IL63" s="19"/>
      <c r="IM63" s="19"/>
      <c r="IN63" s="19"/>
      <c r="IO63" s="19"/>
      <c r="IP63" s="19"/>
      <c r="IQ63" s="19"/>
      <c r="IR63" s="19"/>
      <c r="IS63" s="19"/>
      <c r="IT63" s="19"/>
      <c r="IU63" s="19"/>
      <c r="IV63" s="19"/>
      <c r="IW63" s="19"/>
      <c r="IX63" s="19"/>
      <c r="IY63" s="19"/>
      <c r="IZ63" s="19"/>
      <c r="JA63" s="19"/>
      <c r="JB63" s="19"/>
      <c r="JC63" s="19"/>
      <c r="JD63" s="19"/>
      <c r="JE63" s="19"/>
      <c r="JF63" s="19"/>
      <c r="JG63" s="19"/>
      <c r="JH63" s="19"/>
      <c r="JI63" s="19"/>
      <c r="JJ63" s="19"/>
      <c r="JK63" s="19"/>
      <c r="JL63" s="19"/>
      <c r="JM63" s="19"/>
      <c r="JN63" s="19"/>
      <c r="JO63" s="19"/>
      <c r="JP63" s="19"/>
      <c r="JQ63" s="19"/>
      <c r="JR63" s="19"/>
      <c r="JS63" s="19"/>
      <c r="JT63" s="19"/>
      <c r="JU63" s="19"/>
      <c r="JV63" s="19"/>
      <c r="JW63" s="19"/>
      <c r="JX63" s="19"/>
      <c r="JY63" s="19"/>
      <c r="JZ63" s="19"/>
      <c r="KA63" s="19"/>
      <c r="KB63" s="19"/>
      <c r="KC63" s="19"/>
      <c r="KD63" s="19"/>
      <c r="KE63" s="19"/>
      <c r="KF63" s="19"/>
      <c r="KG63" s="19"/>
      <c r="KH63" s="19"/>
      <c r="KI63" s="19"/>
      <c r="KJ63" s="19"/>
      <c r="KK63" s="19"/>
      <c r="KL63" s="19"/>
      <c r="KM63" s="19"/>
      <c r="KN63" s="19"/>
      <c r="KO63" s="19"/>
      <c r="KP63" s="19"/>
      <c r="KQ63" s="19"/>
      <c r="KR63" s="19"/>
      <c r="KS63" s="19"/>
      <c r="KT63" s="19"/>
      <c r="KU63" s="19"/>
      <c r="KV63" s="19"/>
      <c r="KW63" s="19"/>
      <c r="KX63" s="19"/>
      <c r="KY63" s="19"/>
      <c r="KZ63" s="19"/>
      <c r="LA63" s="19"/>
      <c r="LB63" s="19"/>
      <c r="LC63" s="19"/>
      <c r="LD63" s="19"/>
      <c r="LE63" s="19"/>
      <c r="LF63" s="19"/>
      <c r="LG63" s="19"/>
      <c r="LH63" s="19"/>
      <c r="LI63" s="19"/>
      <c r="LJ63" s="19"/>
      <c r="LK63" s="19"/>
      <c r="LL63" s="19"/>
      <c r="LM63" s="19"/>
      <c r="LN63" s="19"/>
      <c r="LO63" s="19"/>
      <c r="LP63" s="19"/>
      <c r="LQ63" s="19"/>
      <c r="LR63" s="19"/>
      <c r="LS63" s="19"/>
      <c r="LT63" s="19"/>
      <c r="LU63" s="19"/>
      <c r="LV63" s="19"/>
      <c r="LW63" s="19"/>
      <c r="LX63" s="19"/>
      <c r="LY63" s="19"/>
      <c r="LZ63" s="19"/>
      <c r="MA63" s="19"/>
      <c r="MB63" s="19"/>
      <c r="MC63" s="19"/>
      <c r="MD63" s="19"/>
      <c r="ME63" s="19"/>
      <c r="MF63" s="19"/>
      <c r="MG63" s="19"/>
      <c r="MH63" s="19"/>
      <c r="MI63" s="19"/>
      <c r="MJ63" s="19"/>
      <c r="MK63" s="19"/>
      <c r="ML63" s="19"/>
      <c r="MM63" s="19"/>
      <c r="MN63" s="19"/>
      <c r="MO63" s="19"/>
      <c r="MP63" s="19"/>
      <c r="MQ63" s="19"/>
      <c r="MR63" s="19"/>
      <c r="MS63" s="19"/>
      <c r="MT63" s="19"/>
      <c r="MU63" s="19"/>
      <c r="MV63" s="19"/>
      <c r="MW63" s="19"/>
      <c r="MX63" s="19"/>
      <c r="MY63" s="19"/>
      <c r="MZ63" s="19"/>
      <c r="NA63" s="19"/>
      <c r="NB63" s="19"/>
      <c r="NC63" s="19"/>
      <c r="ND63" s="19"/>
    </row>
    <row r="64" spans="1:368" x14ac:dyDescent="0.25">
      <c r="A64" s="324" t="s">
        <v>826</v>
      </c>
      <c r="B64" s="333" t="str">
        <f t="shared" si="8"/>
        <v>Edith Evans Community Library</v>
      </c>
      <c r="C64" s="325" t="s">
        <v>827</v>
      </c>
      <c r="D64" s="326">
        <v>43</v>
      </c>
      <c r="E64" s="327">
        <v>1777</v>
      </c>
      <c r="F64" s="326">
        <v>1</v>
      </c>
      <c r="G64" s="326">
        <v>0</v>
      </c>
      <c r="H64" s="326" t="s">
        <v>799</v>
      </c>
      <c r="I64" s="326">
        <v>500</v>
      </c>
      <c r="J64" s="328" t="s">
        <v>494</v>
      </c>
      <c r="K64" s="338">
        <v>0.8</v>
      </c>
      <c r="L64" s="433">
        <f t="shared" si="1"/>
        <v>0.19999999999999996</v>
      </c>
      <c r="M64" s="441">
        <v>5000</v>
      </c>
      <c r="N64" s="440">
        <v>5000</v>
      </c>
      <c r="O64" s="430">
        <f t="shared" si="2"/>
        <v>5000</v>
      </c>
      <c r="P64" s="339">
        <v>0</v>
      </c>
      <c r="Q64" s="340">
        <f t="shared" si="3"/>
        <v>5000</v>
      </c>
      <c r="R64" s="341">
        <v>12936.01</v>
      </c>
      <c r="S64" s="429">
        <f>MIN(Q64,R64)</f>
        <v>5000</v>
      </c>
      <c r="T64" s="428">
        <f>Q64-S64</f>
        <v>0</v>
      </c>
    </row>
    <row r="65" spans="1:368" x14ac:dyDescent="0.25">
      <c r="A65" s="333" t="s">
        <v>828</v>
      </c>
      <c r="B65" s="324" t="str">
        <f t="shared" si="8"/>
        <v>Edward U. Demmer Memorial Library</v>
      </c>
      <c r="C65" s="334" t="s">
        <v>829</v>
      </c>
      <c r="D65" s="335">
        <v>43</v>
      </c>
      <c r="E65" s="336">
        <v>2542</v>
      </c>
      <c r="F65" s="335">
        <v>1</v>
      </c>
      <c r="G65" s="335">
        <v>0</v>
      </c>
      <c r="H65" s="335" t="s">
        <v>830</v>
      </c>
      <c r="I65" s="335">
        <v>750</v>
      </c>
      <c r="J65" s="337" t="s">
        <v>610</v>
      </c>
      <c r="K65" s="329">
        <v>0.7</v>
      </c>
      <c r="L65" s="439">
        <f t="shared" si="1"/>
        <v>0.30000000000000004</v>
      </c>
      <c r="M65" s="438">
        <v>7500</v>
      </c>
      <c r="N65" s="437">
        <v>7500</v>
      </c>
      <c r="O65" s="436">
        <f t="shared" si="2"/>
        <v>7500</v>
      </c>
      <c r="P65" s="330">
        <v>5100</v>
      </c>
      <c r="Q65" s="331">
        <f t="shared" si="3"/>
        <v>2400</v>
      </c>
      <c r="R65" s="332">
        <v>23955.57</v>
      </c>
      <c r="S65" s="435">
        <f>MIN(Q65,R65)</f>
        <v>2400</v>
      </c>
      <c r="T65" s="434">
        <f>Q65-S65</f>
        <v>0</v>
      </c>
    </row>
    <row r="66" spans="1:368" s="343" customFormat="1" x14ac:dyDescent="0.25">
      <c r="A66" s="324" t="s">
        <v>1371</v>
      </c>
      <c r="B66" s="333" t="str">
        <f t="shared" si="8"/>
        <v>Egg Harbor Library (Door County Library)</v>
      </c>
      <c r="C66" s="325"/>
      <c r="D66" s="326"/>
      <c r="E66" s="327"/>
      <c r="F66" s="326"/>
      <c r="G66" s="326"/>
      <c r="H66" s="326"/>
      <c r="I66" s="326"/>
      <c r="J66" s="328"/>
      <c r="K66" s="338">
        <v>0.6</v>
      </c>
      <c r="L66" s="433">
        <f t="shared" si="1"/>
        <v>0.4</v>
      </c>
      <c r="M66" s="441" t="s">
        <v>1352</v>
      </c>
      <c r="N66" s="440">
        <v>5000</v>
      </c>
      <c r="O66" s="430">
        <f t="shared" si="2"/>
        <v>5000</v>
      </c>
      <c r="P66" s="339">
        <v>0</v>
      </c>
      <c r="Q66" s="340">
        <f t="shared" si="3"/>
        <v>5000</v>
      </c>
      <c r="R66" s="341">
        <v>9582.23</v>
      </c>
      <c r="S66" s="429">
        <f>MIN(Q66,R66)</f>
        <v>5000</v>
      </c>
      <c r="T66" s="428">
        <f>Q66-S66</f>
        <v>0</v>
      </c>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c r="FL66" s="19"/>
      <c r="FM66" s="19"/>
      <c r="FN66" s="19"/>
      <c r="FO66" s="19"/>
      <c r="FP66" s="19"/>
      <c r="FQ66" s="19"/>
      <c r="FR66" s="19"/>
      <c r="FS66" s="19"/>
      <c r="FT66" s="19"/>
      <c r="FU66" s="19"/>
      <c r="FV66" s="19"/>
      <c r="FW66" s="19"/>
      <c r="FX66" s="19"/>
      <c r="FY66" s="19"/>
      <c r="FZ66" s="19"/>
      <c r="GA66" s="19"/>
      <c r="GB66" s="19"/>
      <c r="GC66" s="19"/>
      <c r="GD66" s="19"/>
      <c r="GE66" s="19"/>
      <c r="GF66" s="19"/>
      <c r="GG66" s="19"/>
      <c r="GH66" s="19"/>
      <c r="GI66" s="19"/>
      <c r="GJ66" s="19"/>
      <c r="GK66" s="19"/>
      <c r="GL66" s="19"/>
      <c r="GM66" s="19"/>
      <c r="GN66" s="19"/>
      <c r="GO66" s="19"/>
      <c r="GP66" s="19"/>
      <c r="GQ66" s="19"/>
      <c r="GR66" s="19"/>
      <c r="GS66" s="19"/>
      <c r="GT66" s="19"/>
      <c r="GU66" s="19"/>
      <c r="GV66" s="19"/>
      <c r="GW66" s="19"/>
      <c r="GX66" s="19"/>
      <c r="GY66" s="19"/>
      <c r="GZ66" s="19"/>
      <c r="HA66" s="19"/>
      <c r="HB66" s="19"/>
      <c r="HC66" s="19"/>
      <c r="HD66" s="19"/>
      <c r="HE66" s="19"/>
      <c r="HF66" s="19"/>
      <c r="HG66" s="19"/>
      <c r="HH66" s="19"/>
      <c r="HI66" s="19"/>
      <c r="HJ66" s="19"/>
      <c r="HK66" s="19"/>
      <c r="HL66" s="19"/>
      <c r="HM66" s="19"/>
      <c r="HN66" s="19"/>
      <c r="HO66" s="19"/>
      <c r="HP66" s="19"/>
      <c r="HQ66" s="19"/>
      <c r="HR66" s="19"/>
      <c r="HS66" s="19"/>
      <c r="HT66" s="19"/>
      <c r="HU66" s="19"/>
      <c r="HV66" s="19"/>
      <c r="HW66" s="19"/>
      <c r="HX66" s="19"/>
      <c r="HY66" s="19"/>
      <c r="HZ66" s="19"/>
      <c r="IA66" s="19"/>
      <c r="IB66" s="19"/>
      <c r="IC66" s="19"/>
      <c r="ID66" s="19"/>
      <c r="IE66" s="19"/>
      <c r="IF66" s="19"/>
      <c r="IG66" s="19"/>
      <c r="IH66" s="19"/>
      <c r="II66" s="19"/>
      <c r="IJ66" s="19"/>
      <c r="IK66" s="19"/>
      <c r="IL66" s="19"/>
      <c r="IM66" s="19"/>
      <c r="IN66" s="19"/>
      <c r="IO66" s="19"/>
      <c r="IP66" s="19"/>
      <c r="IQ66" s="19"/>
      <c r="IR66" s="19"/>
      <c r="IS66" s="19"/>
      <c r="IT66" s="19"/>
      <c r="IU66" s="19"/>
      <c r="IV66" s="19"/>
      <c r="IW66" s="19"/>
      <c r="IX66" s="19"/>
      <c r="IY66" s="19"/>
      <c r="IZ66" s="19"/>
      <c r="JA66" s="19"/>
      <c r="JB66" s="19"/>
      <c r="JC66" s="19"/>
      <c r="JD66" s="19"/>
      <c r="JE66" s="19"/>
      <c r="JF66" s="19"/>
      <c r="JG66" s="19"/>
      <c r="JH66" s="19"/>
      <c r="JI66" s="19"/>
      <c r="JJ66" s="19"/>
      <c r="JK66" s="19"/>
      <c r="JL66" s="19"/>
      <c r="JM66" s="19"/>
      <c r="JN66" s="19"/>
      <c r="JO66" s="19"/>
      <c r="JP66" s="19"/>
      <c r="JQ66" s="19"/>
      <c r="JR66" s="19"/>
      <c r="JS66" s="19"/>
      <c r="JT66" s="19"/>
      <c r="JU66" s="19"/>
      <c r="JV66" s="19"/>
      <c r="JW66" s="19"/>
      <c r="JX66" s="19"/>
      <c r="JY66" s="19"/>
      <c r="JZ66" s="19"/>
      <c r="KA66" s="19"/>
      <c r="KB66" s="19"/>
      <c r="KC66" s="19"/>
      <c r="KD66" s="19"/>
      <c r="KE66" s="19"/>
      <c r="KF66" s="19"/>
      <c r="KG66" s="19"/>
      <c r="KH66" s="19"/>
      <c r="KI66" s="19"/>
      <c r="KJ66" s="19"/>
      <c r="KK66" s="19"/>
      <c r="KL66" s="19"/>
      <c r="KM66" s="19"/>
      <c r="KN66" s="19"/>
      <c r="KO66" s="19"/>
      <c r="KP66" s="19"/>
      <c r="KQ66" s="19"/>
      <c r="KR66" s="19"/>
      <c r="KS66" s="19"/>
      <c r="KT66" s="19"/>
      <c r="KU66" s="19"/>
      <c r="KV66" s="19"/>
      <c r="KW66" s="19"/>
      <c r="KX66" s="19"/>
      <c r="KY66" s="19"/>
      <c r="KZ66" s="19"/>
      <c r="LA66" s="19"/>
      <c r="LB66" s="19"/>
      <c r="LC66" s="19"/>
      <c r="LD66" s="19"/>
      <c r="LE66" s="19"/>
      <c r="LF66" s="19"/>
      <c r="LG66" s="19"/>
      <c r="LH66" s="19"/>
      <c r="LI66" s="19"/>
      <c r="LJ66" s="19"/>
      <c r="LK66" s="19"/>
      <c r="LL66" s="19"/>
      <c r="LM66" s="19"/>
      <c r="LN66" s="19"/>
      <c r="LO66" s="19"/>
      <c r="LP66" s="19"/>
      <c r="LQ66" s="19"/>
      <c r="LR66" s="19"/>
      <c r="LS66" s="19"/>
      <c r="LT66" s="19"/>
      <c r="LU66" s="19"/>
      <c r="LV66" s="19"/>
      <c r="LW66" s="19"/>
      <c r="LX66" s="19"/>
      <c r="LY66" s="19"/>
      <c r="LZ66" s="19"/>
      <c r="MA66" s="19"/>
      <c r="MB66" s="19"/>
      <c r="MC66" s="19"/>
      <c r="MD66" s="19"/>
      <c r="ME66" s="19"/>
      <c r="MF66" s="19"/>
      <c r="MG66" s="19"/>
      <c r="MH66" s="19"/>
      <c r="MI66" s="19"/>
      <c r="MJ66" s="19"/>
      <c r="MK66" s="19"/>
      <c r="ML66" s="19"/>
      <c r="MM66" s="19"/>
      <c r="MN66" s="19"/>
      <c r="MO66" s="19"/>
      <c r="MP66" s="19"/>
      <c r="MQ66" s="19"/>
      <c r="MR66" s="19"/>
      <c r="MS66" s="19"/>
      <c r="MT66" s="19"/>
      <c r="MU66" s="19"/>
      <c r="MV66" s="19"/>
      <c r="MW66" s="19"/>
      <c r="MX66" s="19"/>
      <c r="MY66" s="19"/>
      <c r="MZ66" s="19"/>
      <c r="NA66" s="19"/>
      <c r="NB66" s="19"/>
      <c r="NC66" s="19"/>
      <c r="ND66" s="19"/>
    </row>
    <row r="67" spans="1:368" s="343" customFormat="1" x14ac:dyDescent="0.25">
      <c r="A67" s="333" t="s">
        <v>1372</v>
      </c>
      <c r="B67" s="324" t="str">
        <f t="shared" ref="B67:B95" si="11">PROPER(A67)</f>
        <v>Elcho Branch Library (Antigo Public Library)</v>
      </c>
      <c r="C67" s="334"/>
      <c r="D67" s="335"/>
      <c r="E67" s="336"/>
      <c r="F67" s="335"/>
      <c r="G67" s="335"/>
      <c r="H67" s="335"/>
      <c r="I67" s="335"/>
      <c r="J67" s="337"/>
      <c r="K67" s="329">
        <v>0.7</v>
      </c>
      <c r="L67" s="439">
        <f t="shared" ref="L67:L130" si="12">1-K67</f>
        <v>0.30000000000000004</v>
      </c>
      <c r="M67" s="438" t="s">
        <v>1352</v>
      </c>
      <c r="N67" s="437">
        <v>5000</v>
      </c>
      <c r="O67" s="436">
        <f t="shared" ref="O67:O130" si="13">MAX(M67,N67)</f>
        <v>5000</v>
      </c>
      <c r="P67" s="330">
        <v>0</v>
      </c>
      <c r="Q67" s="331">
        <f t="shared" ref="Q67:Q130" si="14">O67-P67</f>
        <v>5000</v>
      </c>
      <c r="R67" s="332">
        <v>9582.23</v>
      </c>
      <c r="S67" s="435">
        <f>MIN(Q67,R67)</f>
        <v>5000</v>
      </c>
      <c r="T67" s="434">
        <f>Q67-S67</f>
        <v>0</v>
      </c>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9"/>
      <c r="FP67" s="19"/>
      <c r="FQ67" s="19"/>
      <c r="FR67" s="19"/>
      <c r="FS67" s="19"/>
      <c r="FT67" s="19"/>
      <c r="FU67" s="19"/>
      <c r="FV67" s="19"/>
      <c r="FW67" s="19"/>
      <c r="FX67" s="19"/>
      <c r="FY67" s="19"/>
      <c r="FZ67" s="19"/>
      <c r="GA67" s="19"/>
      <c r="GB67" s="19"/>
      <c r="GC67" s="19"/>
      <c r="GD67" s="19"/>
      <c r="GE67" s="19"/>
      <c r="GF67" s="19"/>
      <c r="GG67" s="19"/>
      <c r="GH67" s="19"/>
      <c r="GI67" s="19"/>
      <c r="GJ67" s="19"/>
      <c r="GK67" s="19"/>
      <c r="GL67" s="19"/>
      <c r="GM67" s="19"/>
      <c r="GN67" s="19"/>
      <c r="GO67" s="19"/>
      <c r="GP67" s="19"/>
      <c r="GQ67" s="19"/>
      <c r="GR67" s="19"/>
      <c r="GS67" s="19"/>
      <c r="GT67" s="19"/>
      <c r="GU67" s="19"/>
      <c r="GV67" s="19"/>
      <c r="GW67" s="19"/>
      <c r="GX67" s="19"/>
      <c r="GY67" s="19"/>
      <c r="GZ67" s="19"/>
      <c r="HA67" s="19"/>
      <c r="HB67" s="19"/>
      <c r="HC67" s="19"/>
      <c r="HD67" s="19"/>
      <c r="HE67" s="19"/>
      <c r="HF67" s="19"/>
      <c r="HG67" s="19"/>
      <c r="HH67" s="19"/>
      <c r="HI67" s="19"/>
      <c r="HJ67" s="19"/>
      <c r="HK67" s="19"/>
      <c r="HL67" s="19"/>
      <c r="HM67" s="19"/>
      <c r="HN67" s="19"/>
      <c r="HO67" s="19"/>
      <c r="HP67" s="19"/>
      <c r="HQ67" s="19"/>
      <c r="HR67" s="19"/>
      <c r="HS67" s="19"/>
      <c r="HT67" s="19"/>
      <c r="HU67" s="19"/>
      <c r="HV67" s="19"/>
      <c r="HW67" s="19"/>
      <c r="HX67" s="19"/>
      <c r="HY67" s="19"/>
      <c r="HZ67" s="19"/>
      <c r="IA67" s="19"/>
      <c r="IB67" s="19"/>
      <c r="IC67" s="19"/>
      <c r="ID67" s="19"/>
      <c r="IE67" s="19"/>
      <c r="IF67" s="19"/>
      <c r="IG67" s="19"/>
      <c r="IH67" s="19"/>
      <c r="II67" s="19"/>
      <c r="IJ67" s="19"/>
      <c r="IK67" s="19"/>
      <c r="IL67" s="19"/>
      <c r="IM67" s="19"/>
      <c r="IN67" s="19"/>
      <c r="IO67" s="19"/>
      <c r="IP67" s="19"/>
      <c r="IQ67" s="19"/>
      <c r="IR67" s="19"/>
      <c r="IS67" s="19"/>
      <c r="IT67" s="19"/>
      <c r="IU67" s="19"/>
      <c r="IV67" s="19"/>
      <c r="IW67" s="19"/>
      <c r="IX67" s="19"/>
      <c r="IY67" s="19"/>
      <c r="IZ67" s="19"/>
      <c r="JA67" s="19"/>
      <c r="JB67" s="19"/>
      <c r="JC67" s="19"/>
      <c r="JD67" s="19"/>
      <c r="JE67" s="19"/>
      <c r="JF67" s="19"/>
      <c r="JG67" s="19"/>
      <c r="JH67" s="19"/>
      <c r="JI67" s="19"/>
      <c r="JJ67" s="19"/>
      <c r="JK67" s="19"/>
      <c r="JL67" s="19"/>
      <c r="JM67" s="19"/>
      <c r="JN67" s="19"/>
      <c r="JO67" s="19"/>
      <c r="JP67" s="19"/>
      <c r="JQ67" s="19"/>
      <c r="JR67" s="19"/>
      <c r="JS67" s="19"/>
      <c r="JT67" s="19"/>
      <c r="JU67" s="19"/>
      <c r="JV67" s="19"/>
      <c r="JW67" s="19"/>
      <c r="JX67" s="19"/>
      <c r="JY67" s="19"/>
      <c r="JZ67" s="19"/>
      <c r="KA67" s="19"/>
      <c r="KB67" s="19"/>
      <c r="KC67" s="19"/>
      <c r="KD67" s="19"/>
      <c r="KE67" s="19"/>
      <c r="KF67" s="19"/>
      <c r="KG67" s="19"/>
      <c r="KH67" s="19"/>
      <c r="KI67" s="19"/>
      <c r="KJ67" s="19"/>
      <c r="KK67" s="19"/>
      <c r="KL67" s="19"/>
      <c r="KM67" s="19"/>
      <c r="KN67" s="19"/>
      <c r="KO67" s="19"/>
      <c r="KP67" s="19"/>
      <c r="KQ67" s="19"/>
      <c r="KR67" s="19"/>
      <c r="KS67" s="19"/>
      <c r="KT67" s="19"/>
      <c r="KU67" s="19"/>
      <c r="KV67" s="19"/>
      <c r="KW67" s="19"/>
      <c r="KX67" s="19"/>
      <c r="KY67" s="19"/>
      <c r="KZ67" s="19"/>
      <c r="LA67" s="19"/>
      <c r="LB67" s="19"/>
      <c r="LC67" s="19"/>
      <c r="LD67" s="19"/>
      <c r="LE67" s="19"/>
      <c r="LF67" s="19"/>
      <c r="LG67" s="19"/>
      <c r="LH67" s="19"/>
      <c r="LI67" s="19"/>
      <c r="LJ67" s="19"/>
      <c r="LK67" s="19"/>
      <c r="LL67" s="19"/>
      <c r="LM67" s="19"/>
      <c r="LN67" s="19"/>
      <c r="LO67" s="19"/>
      <c r="LP67" s="19"/>
      <c r="LQ67" s="19"/>
      <c r="LR67" s="19"/>
      <c r="LS67" s="19"/>
      <c r="LT67" s="19"/>
      <c r="LU67" s="19"/>
      <c r="LV67" s="19"/>
      <c r="LW67" s="19"/>
      <c r="LX67" s="19"/>
      <c r="LY67" s="19"/>
      <c r="LZ67" s="19"/>
      <c r="MA67" s="19"/>
      <c r="MB67" s="19"/>
      <c r="MC67" s="19"/>
      <c r="MD67" s="19"/>
      <c r="ME67" s="19"/>
      <c r="MF67" s="19"/>
      <c r="MG67" s="19"/>
      <c r="MH67" s="19"/>
      <c r="MI67" s="19"/>
      <c r="MJ67" s="19"/>
      <c r="MK67" s="19"/>
      <c r="ML67" s="19"/>
      <c r="MM67" s="19"/>
      <c r="MN67" s="19"/>
      <c r="MO67" s="19"/>
      <c r="MP67" s="19"/>
      <c r="MQ67" s="19"/>
      <c r="MR67" s="19"/>
      <c r="MS67" s="19"/>
      <c r="MT67" s="19"/>
      <c r="MU67" s="19"/>
      <c r="MV67" s="19"/>
      <c r="MW67" s="19"/>
      <c r="MX67" s="19"/>
      <c r="MY67" s="19"/>
      <c r="MZ67" s="19"/>
      <c r="NA67" s="19"/>
      <c r="NB67" s="19"/>
      <c r="NC67" s="19"/>
      <c r="ND67" s="19"/>
    </row>
    <row r="68" spans="1:368" x14ac:dyDescent="0.25">
      <c r="A68" s="324" t="s">
        <v>831</v>
      </c>
      <c r="B68" s="333" t="str">
        <f t="shared" si="11"/>
        <v>Eleanor Ellis Public Library</v>
      </c>
      <c r="C68" s="325" t="s">
        <v>832</v>
      </c>
      <c r="D68" s="326">
        <v>43</v>
      </c>
      <c r="E68" s="327">
        <v>1238</v>
      </c>
      <c r="F68" s="326">
        <v>1</v>
      </c>
      <c r="G68" s="326">
        <v>0</v>
      </c>
      <c r="H68" s="326" t="s">
        <v>712</v>
      </c>
      <c r="I68" s="326">
        <v>500</v>
      </c>
      <c r="J68" s="328" t="s">
        <v>555</v>
      </c>
      <c r="K68" s="338">
        <v>0.8</v>
      </c>
      <c r="L68" s="433">
        <f t="shared" si="12"/>
        <v>0.19999999999999996</v>
      </c>
      <c r="M68" s="441">
        <v>5000</v>
      </c>
      <c r="N68" s="440">
        <v>5000</v>
      </c>
      <c r="O68" s="430">
        <f t="shared" si="13"/>
        <v>5000</v>
      </c>
      <c r="P68" s="339">
        <v>0</v>
      </c>
      <c r="Q68" s="340">
        <f t="shared" si="14"/>
        <v>5000</v>
      </c>
      <c r="R68" s="341">
        <v>9582.23</v>
      </c>
      <c r="S68" s="429">
        <f>MIN(Q68,R68)</f>
        <v>5000</v>
      </c>
      <c r="T68" s="428">
        <f>Q68-S68</f>
        <v>0</v>
      </c>
    </row>
    <row r="69" spans="1:368" s="343" customFormat="1" x14ac:dyDescent="0.25">
      <c r="A69" s="333" t="s">
        <v>1373</v>
      </c>
      <c r="B69" s="324" t="str">
        <f t="shared" si="11"/>
        <v>Elk Mound Public Library (Menomonie Public Library)</v>
      </c>
      <c r="C69" s="334"/>
      <c r="D69" s="335"/>
      <c r="E69" s="336"/>
      <c r="F69" s="335"/>
      <c r="G69" s="335"/>
      <c r="H69" s="335"/>
      <c r="I69" s="335"/>
      <c r="J69" s="337"/>
      <c r="K69" s="329">
        <v>0.6</v>
      </c>
      <c r="L69" s="439">
        <f t="shared" si="12"/>
        <v>0.4</v>
      </c>
      <c r="M69" s="438" t="s">
        <v>1352</v>
      </c>
      <c r="N69" s="437">
        <v>5000</v>
      </c>
      <c r="O69" s="436">
        <f t="shared" si="13"/>
        <v>5000</v>
      </c>
      <c r="P69" s="330">
        <v>0</v>
      </c>
      <c r="Q69" s="331">
        <f t="shared" si="14"/>
        <v>5000</v>
      </c>
      <c r="R69" s="332" t="s">
        <v>1342</v>
      </c>
      <c r="S69" s="435" t="s">
        <v>1342</v>
      </c>
      <c r="T69" s="434" t="s">
        <v>1342</v>
      </c>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c r="IK69" s="19"/>
      <c r="IL69" s="19"/>
      <c r="IM69" s="19"/>
      <c r="IN69" s="19"/>
      <c r="IO69" s="19"/>
      <c r="IP69" s="19"/>
      <c r="IQ69" s="19"/>
      <c r="IR69" s="19"/>
      <c r="IS69" s="19"/>
      <c r="IT69" s="19"/>
      <c r="IU69" s="19"/>
      <c r="IV69" s="19"/>
      <c r="IW69" s="19"/>
      <c r="IX69" s="19"/>
      <c r="IY69" s="19"/>
      <c r="IZ69" s="19"/>
      <c r="JA69" s="19"/>
      <c r="JB69" s="19"/>
      <c r="JC69" s="19"/>
      <c r="JD69" s="19"/>
      <c r="JE69" s="19"/>
      <c r="JF69" s="19"/>
      <c r="JG69" s="19"/>
      <c r="JH69" s="19"/>
      <c r="JI69" s="19"/>
      <c r="JJ69" s="19"/>
      <c r="JK69" s="19"/>
      <c r="JL69" s="19"/>
      <c r="JM69" s="19"/>
      <c r="JN69" s="19"/>
      <c r="JO69" s="19"/>
      <c r="JP69" s="19"/>
      <c r="JQ69" s="19"/>
      <c r="JR69" s="19"/>
      <c r="JS69" s="19"/>
      <c r="JT69" s="19"/>
      <c r="JU69" s="19"/>
      <c r="JV69" s="19"/>
      <c r="JW69" s="19"/>
      <c r="JX69" s="19"/>
      <c r="JY69" s="19"/>
      <c r="JZ69" s="19"/>
      <c r="KA69" s="19"/>
      <c r="KB69" s="19"/>
      <c r="KC69" s="19"/>
      <c r="KD69" s="19"/>
      <c r="KE69" s="19"/>
      <c r="KF69" s="19"/>
      <c r="KG69" s="19"/>
      <c r="KH69" s="19"/>
      <c r="KI69" s="19"/>
      <c r="KJ69" s="19"/>
      <c r="KK69" s="19"/>
      <c r="KL69" s="19"/>
      <c r="KM69" s="19"/>
      <c r="KN69" s="19"/>
      <c r="KO69" s="19"/>
      <c r="KP69" s="19"/>
      <c r="KQ69" s="19"/>
      <c r="KR69" s="19"/>
      <c r="KS69" s="19"/>
      <c r="KT69" s="19"/>
      <c r="KU69" s="19"/>
      <c r="KV69" s="19"/>
      <c r="KW69" s="19"/>
      <c r="KX69" s="19"/>
      <c r="KY69" s="19"/>
      <c r="KZ69" s="19"/>
      <c r="LA69" s="19"/>
      <c r="LB69" s="19"/>
      <c r="LC69" s="19"/>
      <c r="LD69" s="19"/>
      <c r="LE69" s="19"/>
      <c r="LF69" s="19"/>
      <c r="LG69" s="19"/>
      <c r="LH69" s="19"/>
      <c r="LI69" s="19"/>
      <c r="LJ69" s="19"/>
      <c r="LK69" s="19"/>
      <c r="LL69" s="19"/>
      <c r="LM69" s="19"/>
      <c r="LN69" s="19"/>
      <c r="LO69" s="19"/>
      <c r="LP69" s="19"/>
      <c r="LQ69" s="19"/>
      <c r="LR69" s="19"/>
      <c r="LS69" s="19"/>
      <c r="LT69" s="19"/>
      <c r="LU69" s="19"/>
      <c r="LV69" s="19"/>
      <c r="LW69" s="19"/>
      <c r="LX69" s="19"/>
      <c r="LY69" s="19"/>
      <c r="LZ69" s="19"/>
      <c r="MA69" s="19"/>
      <c r="MB69" s="19"/>
      <c r="MC69" s="19"/>
      <c r="MD69" s="19"/>
      <c r="ME69" s="19"/>
      <c r="MF69" s="19"/>
      <c r="MG69" s="19"/>
      <c r="MH69" s="19"/>
      <c r="MI69" s="19"/>
      <c r="MJ69" s="19"/>
      <c r="MK69" s="19"/>
      <c r="ML69" s="19"/>
      <c r="MM69" s="19"/>
      <c r="MN69" s="19"/>
      <c r="MO69" s="19"/>
      <c r="MP69" s="19"/>
      <c r="MQ69" s="19"/>
      <c r="MR69" s="19"/>
      <c r="MS69" s="19"/>
      <c r="MT69" s="19"/>
      <c r="MU69" s="19"/>
      <c r="MV69" s="19"/>
      <c r="MW69" s="19"/>
      <c r="MX69" s="19"/>
      <c r="MY69" s="19"/>
      <c r="MZ69" s="19"/>
      <c r="NA69" s="19"/>
      <c r="NB69" s="19"/>
      <c r="NC69" s="19"/>
      <c r="ND69" s="19"/>
    </row>
    <row r="70" spans="1:368" x14ac:dyDescent="0.25">
      <c r="A70" s="324" t="s">
        <v>833</v>
      </c>
      <c r="B70" s="333" t="str">
        <f t="shared" si="11"/>
        <v>Elkhart Lake Public Library</v>
      </c>
      <c r="C70" s="325" t="s">
        <v>834</v>
      </c>
      <c r="D70" s="326">
        <v>42</v>
      </c>
      <c r="E70" s="327">
        <v>3574</v>
      </c>
      <c r="F70" s="326">
        <v>1</v>
      </c>
      <c r="G70" s="326">
        <v>0</v>
      </c>
      <c r="H70" s="326" t="s">
        <v>772</v>
      </c>
      <c r="I70" s="326">
        <v>750</v>
      </c>
      <c r="J70" s="328" t="s">
        <v>835</v>
      </c>
      <c r="K70" s="338">
        <v>0.6</v>
      </c>
      <c r="L70" s="433">
        <f t="shared" si="12"/>
        <v>0.4</v>
      </c>
      <c r="M70" s="432">
        <v>7500</v>
      </c>
      <c r="N70" s="431">
        <v>5000</v>
      </c>
      <c r="O70" s="430">
        <f t="shared" si="13"/>
        <v>7500</v>
      </c>
      <c r="P70" s="339">
        <v>765</v>
      </c>
      <c r="Q70" s="340">
        <f t="shared" si="14"/>
        <v>6735</v>
      </c>
      <c r="R70" s="341">
        <v>9582.23</v>
      </c>
      <c r="S70" s="429">
        <f t="shared" ref="S70:S75" si="15">MIN(Q70,R70)</f>
        <v>6735</v>
      </c>
      <c r="T70" s="428">
        <f t="shared" ref="T70:T75" si="16">Q70-S70</f>
        <v>0</v>
      </c>
    </row>
    <row r="71" spans="1:368" x14ac:dyDescent="0.25">
      <c r="A71" s="333" t="s">
        <v>836</v>
      </c>
      <c r="B71" s="324" t="str">
        <f t="shared" si="11"/>
        <v>Elmwood Public Library</v>
      </c>
      <c r="C71" s="334" t="s">
        <v>837</v>
      </c>
      <c r="D71" s="335">
        <v>43</v>
      </c>
      <c r="E71" s="336">
        <v>1148</v>
      </c>
      <c r="F71" s="335">
        <v>1</v>
      </c>
      <c r="G71" s="335">
        <v>0</v>
      </c>
      <c r="H71" s="335" t="s">
        <v>838</v>
      </c>
      <c r="I71" s="335">
        <v>500</v>
      </c>
      <c r="J71" s="337" t="s">
        <v>449</v>
      </c>
      <c r="K71" s="329">
        <v>0.6</v>
      </c>
      <c r="L71" s="439">
        <f t="shared" si="12"/>
        <v>0.4</v>
      </c>
      <c r="M71" s="438">
        <v>5000</v>
      </c>
      <c r="N71" s="437">
        <v>5000</v>
      </c>
      <c r="O71" s="436">
        <f t="shared" si="13"/>
        <v>5000</v>
      </c>
      <c r="P71" s="330">
        <v>0</v>
      </c>
      <c r="Q71" s="331">
        <f t="shared" si="14"/>
        <v>5000</v>
      </c>
      <c r="R71" s="332">
        <v>9582.23</v>
      </c>
      <c r="S71" s="435">
        <f t="shared" si="15"/>
        <v>5000</v>
      </c>
      <c r="T71" s="434">
        <f t="shared" si="16"/>
        <v>0</v>
      </c>
    </row>
    <row r="72" spans="1:368" x14ac:dyDescent="0.25">
      <c r="A72" s="324" t="s">
        <v>839</v>
      </c>
      <c r="B72" s="333" t="str">
        <f t="shared" si="11"/>
        <v>Elroy Public Library</v>
      </c>
      <c r="C72" s="325" t="s">
        <v>840</v>
      </c>
      <c r="D72" s="326">
        <v>42</v>
      </c>
      <c r="E72" s="327">
        <v>2121</v>
      </c>
      <c r="F72" s="326">
        <v>1</v>
      </c>
      <c r="G72" s="326">
        <v>0</v>
      </c>
      <c r="H72" s="326" t="s">
        <v>841</v>
      </c>
      <c r="I72" s="326">
        <v>750</v>
      </c>
      <c r="J72" s="328" t="s">
        <v>842</v>
      </c>
      <c r="K72" s="338">
        <v>0.7</v>
      </c>
      <c r="L72" s="433">
        <f t="shared" si="12"/>
        <v>0.30000000000000004</v>
      </c>
      <c r="M72" s="432">
        <v>7500</v>
      </c>
      <c r="N72" s="431">
        <v>5000</v>
      </c>
      <c r="O72" s="430">
        <f t="shared" si="13"/>
        <v>7500</v>
      </c>
      <c r="P72" s="339">
        <v>302</v>
      </c>
      <c r="Q72" s="340">
        <f t="shared" si="14"/>
        <v>7198</v>
      </c>
      <c r="R72" s="341">
        <v>18685.34</v>
      </c>
      <c r="S72" s="429">
        <f t="shared" si="15"/>
        <v>7198</v>
      </c>
      <c r="T72" s="428">
        <f t="shared" si="16"/>
        <v>0</v>
      </c>
    </row>
    <row r="73" spans="1:368" s="343" customFormat="1" x14ac:dyDescent="0.25">
      <c r="A73" s="333" t="s">
        <v>1374</v>
      </c>
      <c r="B73" s="324" t="str">
        <f t="shared" si="11"/>
        <v>Elton Branch (Antigo Public Library)</v>
      </c>
      <c r="C73" s="334"/>
      <c r="D73" s="335"/>
      <c r="E73" s="336"/>
      <c r="F73" s="335"/>
      <c r="G73" s="335"/>
      <c r="H73" s="335"/>
      <c r="I73" s="335"/>
      <c r="J73" s="337"/>
      <c r="K73" s="329">
        <v>0.9</v>
      </c>
      <c r="L73" s="439">
        <f t="shared" si="12"/>
        <v>9.9999999999999978E-2</v>
      </c>
      <c r="M73" s="438" t="s">
        <v>1352</v>
      </c>
      <c r="N73" s="437">
        <v>5000</v>
      </c>
      <c r="O73" s="436">
        <f t="shared" si="13"/>
        <v>5000</v>
      </c>
      <c r="P73" s="330">
        <v>0</v>
      </c>
      <c r="Q73" s="331">
        <f t="shared" si="14"/>
        <v>5000</v>
      </c>
      <c r="R73" s="332">
        <v>9582.23</v>
      </c>
      <c r="S73" s="435">
        <f t="shared" si="15"/>
        <v>5000</v>
      </c>
      <c r="T73" s="434">
        <f t="shared" si="16"/>
        <v>0</v>
      </c>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c r="GR73" s="19"/>
      <c r="GS73" s="19"/>
      <c r="GT73" s="19"/>
      <c r="GU73" s="19"/>
      <c r="GV73" s="19"/>
      <c r="GW73" s="19"/>
      <c r="GX73" s="19"/>
      <c r="GY73" s="19"/>
      <c r="GZ73" s="19"/>
      <c r="HA73" s="19"/>
      <c r="HB73" s="19"/>
      <c r="HC73" s="19"/>
      <c r="HD73" s="19"/>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c r="IK73" s="19"/>
      <c r="IL73" s="19"/>
      <c r="IM73" s="19"/>
      <c r="IN73" s="19"/>
      <c r="IO73" s="19"/>
      <c r="IP73" s="19"/>
      <c r="IQ73" s="19"/>
      <c r="IR73" s="19"/>
      <c r="IS73" s="19"/>
      <c r="IT73" s="19"/>
      <c r="IU73" s="19"/>
      <c r="IV73" s="19"/>
      <c r="IW73" s="19"/>
      <c r="IX73" s="19"/>
      <c r="IY73" s="19"/>
      <c r="IZ73" s="19"/>
      <c r="JA73" s="19"/>
      <c r="JB73" s="19"/>
      <c r="JC73" s="19"/>
      <c r="JD73" s="19"/>
      <c r="JE73" s="19"/>
      <c r="JF73" s="19"/>
      <c r="JG73" s="19"/>
      <c r="JH73" s="19"/>
      <c r="JI73" s="19"/>
      <c r="JJ73" s="19"/>
      <c r="JK73" s="19"/>
      <c r="JL73" s="19"/>
      <c r="JM73" s="19"/>
      <c r="JN73" s="19"/>
      <c r="JO73" s="19"/>
      <c r="JP73" s="19"/>
      <c r="JQ73" s="19"/>
      <c r="JR73" s="19"/>
      <c r="JS73" s="19"/>
      <c r="JT73" s="19"/>
      <c r="JU73" s="19"/>
      <c r="JV73" s="19"/>
      <c r="JW73" s="19"/>
      <c r="JX73" s="19"/>
      <c r="JY73" s="19"/>
      <c r="JZ73" s="19"/>
      <c r="KA73" s="19"/>
      <c r="KB73" s="19"/>
      <c r="KC73" s="19"/>
      <c r="KD73" s="19"/>
      <c r="KE73" s="19"/>
      <c r="KF73" s="19"/>
      <c r="KG73" s="19"/>
      <c r="KH73" s="19"/>
      <c r="KI73" s="19"/>
      <c r="KJ73" s="19"/>
      <c r="KK73" s="19"/>
      <c r="KL73" s="19"/>
      <c r="KM73" s="19"/>
      <c r="KN73" s="19"/>
      <c r="KO73" s="19"/>
      <c r="KP73" s="19"/>
      <c r="KQ73" s="19"/>
      <c r="KR73" s="19"/>
      <c r="KS73" s="19"/>
      <c r="KT73" s="19"/>
      <c r="KU73" s="19"/>
      <c r="KV73" s="19"/>
      <c r="KW73" s="19"/>
      <c r="KX73" s="19"/>
      <c r="KY73" s="19"/>
      <c r="KZ73" s="19"/>
      <c r="LA73" s="19"/>
      <c r="LB73" s="19"/>
      <c r="LC73" s="19"/>
      <c r="LD73" s="19"/>
      <c r="LE73" s="19"/>
      <c r="LF73" s="19"/>
      <c r="LG73" s="19"/>
      <c r="LH73" s="19"/>
      <c r="LI73" s="19"/>
      <c r="LJ73" s="19"/>
      <c r="LK73" s="19"/>
      <c r="LL73" s="19"/>
      <c r="LM73" s="19"/>
      <c r="LN73" s="19"/>
      <c r="LO73" s="19"/>
      <c r="LP73" s="19"/>
      <c r="LQ73" s="19"/>
      <c r="LR73" s="19"/>
      <c r="LS73" s="19"/>
      <c r="LT73" s="19"/>
      <c r="LU73" s="19"/>
      <c r="LV73" s="19"/>
      <c r="LW73" s="19"/>
      <c r="LX73" s="19"/>
      <c r="LY73" s="19"/>
      <c r="LZ73" s="19"/>
      <c r="MA73" s="19"/>
      <c r="MB73" s="19"/>
      <c r="MC73" s="19"/>
      <c r="MD73" s="19"/>
      <c r="ME73" s="19"/>
      <c r="MF73" s="19"/>
      <c r="MG73" s="19"/>
      <c r="MH73" s="19"/>
      <c r="MI73" s="19"/>
      <c r="MJ73" s="19"/>
      <c r="MK73" s="19"/>
      <c r="ML73" s="19"/>
      <c r="MM73" s="19"/>
      <c r="MN73" s="19"/>
      <c r="MO73" s="19"/>
      <c r="MP73" s="19"/>
      <c r="MQ73" s="19"/>
      <c r="MR73" s="19"/>
      <c r="MS73" s="19"/>
      <c r="MT73" s="19"/>
      <c r="MU73" s="19"/>
      <c r="MV73" s="19"/>
      <c r="MW73" s="19"/>
      <c r="MX73" s="19"/>
      <c r="MY73" s="19"/>
      <c r="MZ73" s="19"/>
      <c r="NA73" s="19"/>
      <c r="NB73" s="19"/>
      <c r="NC73" s="19"/>
      <c r="ND73" s="19"/>
    </row>
    <row r="74" spans="1:368" x14ac:dyDescent="0.25">
      <c r="A74" s="324" t="s">
        <v>843</v>
      </c>
      <c r="B74" s="333" t="str">
        <f t="shared" si="11"/>
        <v>Endeavor Public Library</v>
      </c>
      <c r="C74" s="325" t="s">
        <v>844</v>
      </c>
      <c r="D74" s="326">
        <v>42</v>
      </c>
      <c r="E74" s="327">
        <v>999</v>
      </c>
      <c r="F74" s="326">
        <v>1</v>
      </c>
      <c r="G74" s="326">
        <v>0</v>
      </c>
      <c r="H74" s="326" t="s">
        <v>845</v>
      </c>
      <c r="I74" s="326">
        <v>500</v>
      </c>
      <c r="J74" s="328" t="s">
        <v>846</v>
      </c>
      <c r="K74" s="338">
        <v>0.7</v>
      </c>
      <c r="L74" s="433">
        <f t="shared" si="12"/>
        <v>0.30000000000000004</v>
      </c>
      <c r="M74" s="441">
        <v>5000</v>
      </c>
      <c r="N74" s="440">
        <v>5000</v>
      </c>
      <c r="O74" s="430">
        <f t="shared" si="13"/>
        <v>5000</v>
      </c>
      <c r="P74" s="339">
        <v>0</v>
      </c>
      <c r="Q74" s="340">
        <f t="shared" si="14"/>
        <v>5000</v>
      </c>
      <c r="R74" s="341">
        <v>9582.23</v>
      </c>
      <c r="S74" s="429">
        <f t="shared" si="15"/>
        <v>5000</v>
      </c>
      <c r="T74" s="428">
        <f t="shared" si="16"/>
        <v>0</v>
      </c>
    </row>
    <row r="75" spans="1:368" s="343" customFormat="1" x14ac:dyDescent="0.25">
      <c r="A75" s="333" t="s">
        <v>1375</v>
      </c>
      <c r="B75" s="324" t="str">
        <f t="shared" si="11"/>
        <v>Ephraim Branch (Door County Library)</v>
      </c>
      <c r="C75" s="334"/>
      <c r="D75" s="335"/>
      <c r="E75" s="336"/>
      <c r="F75" s="335"/>
      <c r="G75" s="335"/>
      <c r="H75" s="335"/>
      <c r="I75" s="335"/>
      <c r="J75" s="337"/>
      <c r="K75" s="329">
        <v>0.6</v>
      </c>
      <c r="L75" s="439">
        <f t="shared" si="12"/>
        <v>0.4</v>
      </c>
      <c r="M75" s="438" t="s">
        <v>1352</v>
      </c>
      <c r="N75" s="437">
        <v>5000</v>
      </c>
      <c r="O75" s="436">
        <f t="shared" si="13"/>
        <v>5000</v>
      </c>
      <c r="P75" s="330">
        <v>0</v>
      </c>
      <c r="Q75" s="331">
        <f t="shared" si="14"/>
        <v>5000</v>
      </c>
      <c r="R75" s="332">
        <v>9582.23</v>
      </c>
      <c r="S75" s="435">
        <f t="shared" si="15"/>
        <v>5000</v>
      </c>
      <c r="T75" s="434">
        <f t="shared" si="16"/>
        <v>0</v>
      </c>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c r="FQ75" s="19"/>
      <c r="FR75" s="19"/>
      <c r="FS75" s="19"/>
      <c r="FT75" s="19"/>
      <c r="FU75" s="19"/>
      <c r="FV75" s="19"/>
      <c r="FW75" s="19"/>
      <c r="FX75" s="19"/>
      <c r="FY75" s="19"/>
      <c r="FZ75" s="19"/>
      <c r="GA75" s="19"/>
      <c r="GB75" s="19"/>
      <c r="GC75" s="19"/>
      <c r="GD75" s="19"/>
      <c r="GE75" s="19"/>
      <c r="GF75" s="19"/>
      <c r="GG75" s="19"/>
      <c r="GH75" s="19"/>
      <c r="GI75" s="19"/>
      <c r="GJ75" s="19"/>
      <c r="GK75" s="19"/>
      <c r="GL75" s="19"/>
      <c r="GM75" s="19"/>
      <c r="GN75" s="19"/>
      <c r="GO75" s="19"/>
      <c r="GP75" s="19"/>
      <c r="GQ75" s="19"/>
      <c r="GR75" s="19"/>
      <c r="GS75" s="19"/>
      <c r="GT75" s="19"/>
      <c r="GU75" s="19"/>
      <c r="GV75" s="19"/>
      <c r="GW75" s="19"/>
      <c r="GX75" s="19"/>
      <c r="GY75" s="19"/>
      <c r="GZ75" s="19"/>
      <c r="HA75" s="19"/>
      <c r="HB75" s="19"/>
      <c r="HC75" s="19"/>
      <c r="HD75" s="19"/>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9"/>
      <c r="IV75" s="19"/>
      <c r="IW75" s="19"/>
      <c r="IX75" s="19"/>
      <c r="IY75" s="19"/>
      <c r="IZ75" s="19"/>
      <c r="JA75" s="19"/>
      <c r="JB75" s="19"/>
      <c r="JC75" s="19"/>
      <c r="JD75" s="19"/>
      <c r="JE75" s="19"/>
      <c r="JF75" s="19"/>
      <c r="JG75" s="19"/>
      <c r="JH75" s="19"/>
      <c r="JI75" s="19"/>
      <c r="JJ75" s="19"/>
      <c r="JK75" s="19"/>
      <c r="JL75" s="19"/>
      <c r="JM75" s="19"/>
      <c r="JN75" s="19"/>
      <c r="JO75" s="19"/>
      <c r="JP75" s="19"/>
      <c r="JQ75" s="19"/>
      <c r="JR75" s="19"/>
      <c r="JS75" s="19"/>
      <c r="JT75" s="19"/>
      <c r="JU75" s="19"/>
      <c r="JV75" s="19"/>
      <c r="JW75" s="19"/>
      <c r="JX75" s="19"/>
      <c r="JY75" s="19"/>
      <c r="JZ75" s="19"/>
      <c r="KA75" s="19"/>
      <c r="KB75" s="19"/>
      <c r="KC75" s="19"/>
      <c r="KD75" s="19"/>
      <c r="KE75" s="19"/>
      <c r="KF75" s="19"/>
      <c r="KG75" s="19"/>
      <c r="KH75" s="19"/>
      <c r="KI75" s="19"/>
      <c r="KJ75" s="19"/>
      <c r="KK75" s="19"/>
      <c r="KL75" s="19"/>
      <c r="KM75" s="19"/>
      <c r="KN75" s="19"/>
      <c r="KO75" s="19"/>
      <c r="KP75" s="19"/>
      <c r="KQ75" s="19"/>
      <c r="KR75" s="19"/>
      <c r="KS75" s="19"/>
      <c r="KT75" s="19"/>
      <c r="KU75" s="19"/>
      <c r="KV75" s="19"/>
      <c r="KW75" s="19"/>
      <c r="KX75" s="19"/>
      <c r="KY75" s="19"/>
      <c r="KZ75" s="19"/>
      <c r="LA75" s="19"/>
      <c r="LB75" s="19"/>
      <c r="LC75" s="19"/>
      <c r="LD75" s="19"/>
      <c r="LE75" s="19"/>
      <c r="LF75" s="19"/>
      <c r="LG75" s="19"/>
      <c r="LH75" s="19"/>
      <c r="LI75" s="19"/>
      <c r="LJ75" s="19"/>
      <c r="LK75" s="19"/>
      <c r="LL75" s="19"/>
      <c r="LM75" s="19"/>
      <c r="LN75" s="19"/>
      <c r="LO75" s="19"/>
      <c r="LP75" s="19"/>
      <c r="LQ75" s="19"/>
      <c r="LR75" s="19"/>
      <c r="LS75" s="19"/>
      <c r="LT75" s="19"/>
      <c r="LU75" s="19"/>
      <c r="LV75" s="19"/>
      <c r="LW75" s="19"/>
      <c r="LX75" s="19"/>
      <c r="LY75" s="19"/>
      <c r="LZ75" s="19"/>
      <c r="MA75" s="19"/>
      <c r="MB75" s="19"/>
      <c r="MC75" s="19"/>
      <c r="MD75" s="19"/>
      <c r="ME75" s="19"/>
      <c r="MF75" s="19"/>
      <c r="MG75" s="19"/>
      <c r="MH75" s="19"/>
      <c r="MI75" s="19"/>
      <c r="MJ75" s="19"/>
      <c r="MK75" s="19"/>
      <c r="ML75" s="19"/>
      <c r="MM75" s="19"/>
      <c r="MN75" s="19"/>
      <c r="MO75" s="19"/>
      <c r="MP75" s="19"/>
      <c r="MQ75" s="19"/>
      <c r="MR75" s="19"/>
      <c r="MS75" s="19"/>
      <c r="MT75" s="19"/>
      <c r="MU75" s="19"/>
      <c r="MV75" s="19"/>
      <c r="MW75" s="19"/>
      <c r="MX75" s="19"/>
      <c r="MY75" s="19"/>
      <c r="MZ75" s="19"/>
      <c r="NA75" s="19"/>
      <c r="NB75" s="19"/>
      <c r="NC75" s="19"/>
      <c r="ND75" s="19"/>
    </row>
    <row r="76" spans="1:368" x14ac:dyDescent="0.25">
      <c r="A76" s="324" t="s">
        <v>847</v>
      </c>
      <c r="B76" s="333" t="str">
        <f t="shared" si="11"/>
        <v>Ethel Everhard Memorial Library</v>
      </c>
      <c r="C76" s="325" t="s">
        <v>848</v>
      </c>
      <c r="D76" s="326">
        <v>43</v>
      </c>
      <c r="E76" s="327">
        <v>5794</v>
      </c>
      <c r="F76" s="326">
        <v>1</v>
      </c>
      <c r="G76" s="326">
        <v>0</v>
      </c>
      <c r="H76" s="326" t="s">
        <v>845</v>
      </c>
      <c r="I76" s="326">
        <v>1000</v>
      </c>
      <c r="J76" s="328" t="s">
        <v>633</v>
      </c>
      <c r="K76" s="338">
        <v>0.7</v>
      </c>
      <c r="L76" s="433">
        <f t="shared" si="12"/>
        <v>0.30000000000000004</v>
      </c>
      <c r="M76" s="432">
        <v>10000</v>
      </c>
      <c r="N76" s="431">
        <v>5000</v>
      </c>
      <c r="O76" s="430">
        <f t="shared" si="13"/>
        <v>10000</v>
      </c>
      <c r="P76" s="339">
        <v>0</v>
      </c>
      <c r="Q76" s="340">
        <f t="shared" si="14"/>
        <v>10000</v>
      </c>
      <c r="R76" s="341" t="s">
        <v>1342</v>
      </c>
      <c r="S76" s="429" t="s">
        <v>1342</v>
      </c>
      <c r="T76" s="428" t="s">
        <v>1342</v>
      </c>
    </row>
    <row r="77" spans="1:368" x14ac:dyDescent="0.25">
      <c r="A77" s="333" t="s">
        <v>849</v>
      </c>
      <c r="B77" s="324" t="str">
        <f t="shared" si="11"/>
        <v>Ettrick Public Library</v>
      </c>
      <c r="C77" s="334" t="s">
        <v>850</v>
      </c>
      <c r="D77" s="335">
        <v>42</v>
      </c>
      <c r="E77" s="336">
        <v>1077</v>
      </c>
      <c r="F77" s="335">
        <v>1</v>
      </c>
      <c r="G77" s="335">
        <v>0</v>
      </c>
      <c r="H77" s="335" t="s">
        <v>722</v>
      </c>
      <c r="I77" s="335">
        <v>500</v>
      </c>
      <c r="J77" s="337" t="s">
        <v>851</v>
      </c>
      <c r="K77" s="329">
        <v>0.6</v>
      </c>
      <c r="L77" s="439">
        <f t="shared" si="12"/>
        <v>0.4</v>
      </c>
      <c r="M77" s="438">
        <v>5000</v>
      </c>
      <c r="N77" s="437">
        <v>5000</v>
      </c>
      <c r="O77" s="436">
        <f t="shared" si="13"/>
        <v>5000</v>
      </c>
      <c r="P77" s="330">
        <v>403</v>
      </c>
      <c r="Q77" s="331">
        <f t="shared" si="14"/>
        <v>4597</v>
      </c>
      <c r="R77" s="332">
        <v>9582.23</v>
      </c>
      <c r="S77" s="435">
        <f>MIN(Q77,R77)</f>
        <v>4597</v>
      </c>
      <c r="T77" s="434">
        <f>Q77-S77</f>
        <v>0</v>
      </c>
    </row>
    <row r="78" spans="1:368" x14ac:dyDescent="0.25">
      <c r="A78" s="324" t="s">
        <v>852</v>
      </c>
      <c r="B78" s="333" t="str">
        <f t="shared" si="11"/>
        <v>Evelyn Goldberg Briggs Memorial Library</v>
      </c>
      <c r="C78" s="325" t="s">
        <v>853</v>
      </c>
      <c r="D78" s="326">
        <v>43</v>
      </c>
      <c r="E78" s="327">
        <v>4002</v>
      </c>
      <c r="F78" s="326">
        <v>1</v>
      </c>
      <c r="G78" s="326">
        <v>0</v>
      </c>
      <c r="H78" s="326" t="s">
        <v>702</v>
      </c>
      <c r="I78" s="326">
        <v>750</v>
      </c>
      <c r="J78" s="328" t="s">
        <v>854</v>
      </c>
      <c r="K78" s="338">
        <v>0.6</v>
      </c>
      <c r="L78" s="433">
        <f t="shared" si="12"/>
        <v>0.4</v>
      </c>
      <c r="M78" s="432">
        <v>7500</v>
      </c>
      <c r="N78" s="431">
        <v>5000</v>
      </c>
      <c r="O78" s="430">
        <f t="shared" si="13"/>
        <v>7500</v>
      </c>
      <c r="P78" s="339">
        <v>0</v>
      </c>
      <c r="Q78" s="340">
        <f t="shared" si="14"/>
        <v>7500</v>
      </c>
      <c r="R78" s="341">
        <v>9582.23</v>
      </c>
      <c r="S78" s="429">
        <f>MIN(Q78,R78)</f>
        <v>7500</v>
      </c>
      <c r="T78" s="428">
        <f>Q78-S78</f>
        <v>0</v>
      </c>
    </row>
    <row r="79" spans="1:368" x14ac:dyDescent="0.25">
      <c r="A79" s="333" t="s">
        <v>855</v>
      </c>
      <c r="B79" s="324" t="str">
        <f t="shared" si="11"/>
        <v>Fairchild Public Library</v>
      </c>
      <c r="C79" s="334" t="s">
        <v>856</v>
      </c>
      <c r="D79" s="335">
        <v>42</v>
      </c>
      <c r="E79" s="336">
        <v>896</v>
      </c>
      <c r="F79" s="335">
        <v>1</v>
      </c>
      <c r="G79" s="335">
        <v>0</v>
      </c>
      <c r="H79" s="335" t="s">
        <v>688</v>
      </c>
      <c r="I79" s="335">
        <v>500</v>
      </c>
      <c r="J79" s="337" t="s">
        <v>857</v>
      </c>
      <c r="K79" s="329">
        <v>0.7</v>
      </c>
      <c r="L79" s="439">
        <f t="shared" si="12"/>
        <v>0.30000000000000004</v>
      </c>
      <c r="M79" s="438">
        <v>5000</v>
      </c>
      <c r="N79" s="437">
        <v>5000</v>
      </c>
      <c r="O79" s="436">
        <f t="shared" si="13"/>
        <v>5000</v>
      </c>
      <c r="P79" s="330">
        <v>0</v>
      </c>
      <c r="Q79" s="331">
        <f t="shared" si="14"/>
        <v>5000</v>
      </c>
      <c r="R79" s="332" t="s">
        <v>1342</v>
      </c>
      <c r="S79" s="435" t="s">
        <v>1342</v>
      </c>
      <c r="T79" s="434" t="s">
        <v>1342</v>
      </c>
    </row>
    <row r="80" spans="1:368" x14ac:dyDescent="0.25">
      <c r="A80" s="324" t="s">
        <v>858</v>
      </c>
      <c r="B80" s="333" t="str">
        <f t="shared" si="11"/>
        <v>Fall Creek Public Library</v>
      </c>
      <c r="C80" s="325" t="s">
        <v>859</v>
      </c>
      <c r="D80" s="326">
        <v>42</v>
      </c>
      <c r="E80" s="327">
        <v>3445</v>
      </c>
      <c r="F80" s="326">
        <v>1</v>
      </c>
      <c r="G80" s="326">
        <v>0</v>
      </c>
      <c r="H80" s="326" t="s">
        <v>688</v>
      </c>
      <c r="I80" s="326">
        <v>750</v>
      </c>
      <c r="J80" s="328" t="s">
        <v>451</v>
      </c>
      <c r="K80" s="338">
        <v>0.6</v>
      </c>
      <c r="L80" s="433">
        <f t="shared" si="12"/>
        <v>0.4</v>
      </c>
      <c r="M80" s="432">
        <v>7500</v>
      </c>
      <c r="N80" s="431">
        <v>5000</v>
      </c>
      <c r="O80" s="430">
        <f t="shared" si="13"/>
        <v>7500</v>
      </c>
      <c r="P80" s="339">
        <v>0</v>
      </c>
      <c r="Q80" s="340">
        <f t="shared" si="14"/>
        <v>7500</v>
      </c>
      <c r="R80" s="341" t="s">
        <v>1342</v>
      </c>
      <c r="S80" s="429" t="s">
        <v>1342</v>
      </c>
      <c r="T80" s="428" t="s">
        <v>1342</v>
      </c>
    </row>
    <row r="81" spans="1:368" s="343" customFormat="1" x14ac:dyDescent="0.25">
      <c r="A81" s="333" t="s">
        <v>1376</v>
      </c>
      <c r="B81" s="324" t="str">
        <f t="shared" si="11"/>
        <v>Fish Creek Branch (Door County Library)</v>
      </c>
      <c r="C81" s="334"/>
      <c r="D81" s="335"/>
      <c r="E81" s="336"/>
      <c r="F81" s="335"/>
      <c r="G81" s="335"/>
      <c r="H81" s="335"/>
      <c r="I81" s="335"/>
      <c r="J81" s="337"/>
      <c r="K81" s="329">
        <v>0.6</v>
      </c>
      <c r="L81" s="439">
        <f t="shared" si="12"/>
        <v>0.4</v>
      </c>
      <c r="M81" s="438" t="s">
        <v>1352</v>
      </c>
      <c r="N81" s="437">
        <v>5000</v>
      </c>
      <c r="O81" s="436">
        <f t="shared" si="13"/>
        <v>5000</v>
      </c>
      <c r="P81" s="330">
        <v>0</v>
      </c>
      <c r="Q81" s="331">
        <f t="shared" si="14"/>
        <v>5000</v>
      </c>
      <c r="R81" s="332">
        <v>9582.23</v>
      </c>
      <c r="S81" s="435">
        <f t="shared" ref="S81:S92" si="17">MIN(Q81,R81)</f>
        <v>5000</v>
      </c>
      <c r="T81" s="434">
        <f t="shared" ref="T81:T92" si="18">Q81-S81</f>
        <v>0</v>
      </c>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c r="FK81" s="19"/>
      <c r="FL81" s="19"/>
      <c r="FM81" s="19"/>
      <c r="FN81" s="19"/>
      <c r="FO81" s="19"/>
      <c r="FP81" s="19"/>
      <c r="FQ81" s="19"/>
      <c r="FR81" s="19"/>
      <c r="FS81" s="19"/>
      <c r="FT81" s="19"/>
      <c r="FU81" s="19"/>
      <c r="FV81" s="19"/>
      <c r="FW81" s="19"/>
      <c r="FX81" s="19"/>
      <c r="FY81" s="19"/>
      <c r="FZ81" s="19"/>
      <c r="GA81" s="19"/>
      <c r="GB81" s="19"/>
      <c r="GC81" s="19"/>
      <c r="GD81" s="19"/>
      <c r="GE81" s="19"/>
      <c r="GF81" s="19"/>
      <c r="GG81" s="19"/>
      <c r="GH81" s="19"/>
      <c r="GI81" s="19"/>
      <c r="GJ81" s="19"/>
      <c r="GK81" s="19"/>
      <c r="GL81" s="19"/>
      <c r="GM81" s="19"/>
      <c r="GN81" s="19"/>
      <c r="GO81" s="19"/>
      <c r="GP81" s="19"/>
      <c r="GQ81" s="19"/>
      <c r="GR81" s="19"/>
      <c r="GS81" s="19"/>
      <c r="GT81" s="19"/>
      <c r="GU81" s="19"/>
      <c r="GV81" s="19"/>
      <c r="GW81" s="19"/>
      <c r="GX81" s="19"/>
      <c r="GY81" s="19"/>
      <c r="GZ81" s="19"/>
      <c r="HA81" s="19"/>
      <c r="HB81" s="19"/>
      <c r="HC81" s="19"/>
      <c r="HD81" s="19"/>
      <c r="HE81" s="19"/>
      <c r="HF81" s="19"/>
      <c r="HG81" s="19"/>
      <c r="HH81" s="19"/>
      <c r="HI81" s="19"/>
      <c r="HJ81" s="19"/>
      <c r="HK81" s="19"/>
      <c r="HL81" s="19"/>
      <c r="HM81" s="19"/>
      <c r="HN81" s="19"/>
      <c r="HO81" s="19"/>
      <c r="HP81" s="19"/>
      <c r="HQ81" s="19"/>
      <c r="HR81" s="19"/>
      <c r="HS81" s="19"/>
      <c r="HT81" s="19"/>
      <c r="HU81" s="19"/>
      <c r="HV81" s="19"/>
      <c r="HW81" s="19"/>
      <c r="HX81" s="19"/>
      <c r="HY81" s="19"/>
      <c r="HZ81" s="19"/>
      <c r="IA81" s="19"/>
      <c r="IB81" s="19"/>
      <c r="IC81" s="19"/>
      <c r="ID81" s="19"/>
      <c r="IE81" s="19"/>
      <c r="IF81" s="19"/>
      <c r="IG81" s="19"/>
      <c r="IH81" s="19"/>
      <c r="II81" s="19"/>
      <c r="IJ81" s="19"/>
      <c r="IK81" s="19"/>
      <c r="IL81" s="19"/>
      <c r="IM81" s="19"/>
      <c r="IN81" s="19"/>
      <c r="IO81" s="19"/>
      <c r="IP81" s="19"/>
      <c r="IQ81" s="19"/>
      <c r="IR81" s="19"/>
      <c r="IS81" s="19"/>
      <c r="IT81" s="19"/>
      <c r="IU81" s="19"/>
      <c r="IV81" s="19"/>
      <c r="IW81" s="19"/>
      <c r="IX81" s="19"/>
      <c r="IY81" s="19"/>
      <c r="IZ81" s="19"/>
      <c r="JA81" s="19"/>
      <c r="JB81" s="19"/>
      <c r="JC81" s="19"/>
      <c r="JD81" s="19"/>
      <c r="JE81" s="19"/>
      <c r="JF81" s="19"/>
      <c r="JG81" s="19"/>
      <c r="JH81" s="19"/>
      <c r="JI81" s="19"/>
      <c r="JJ81" s="19"/>
      <c r="JK81" s="19"/>
      <c r="JL81" s="19"/>
      <c r="JM81" s="19"/>
      <c r="JN81" s="19"/>
      <c r="JO81" s="19"/>
      <c r="JP81" s="19"/>
      <c r="JQ81" s="19"/>
      <c r="JR81" s="19"/>
      <c r="JS81" s="19"/>
      <c r="JT81" s="19"/>
      <c r="JU81" s="19"/>
      <c r="JV81" s="19"/>
      <c r="JW81" s="19"/>
      <c r="JX81" s="19"/>
      <c r="JY81" s="19"/>
      <c r="JZ81" s="19"/>
      <c r="KA81" s="19"/>
      <c r="KB81" s="19"/>
      <c r="KC81" s="19"/>
      <c r="KD81" s="19"/>
      <c r="KE81" s="19"/>
      <c r="KF81" s="19"/>
      <c r="KG81" s="19"/>
      <c r="KH81" s="19"/>
      <c r="KI81" s="19"/>
      <c r="KJ81" s="19"/>
      <c r="KK81" s="19"/>
      <c r="KL81" s="19"/>
      <c r="KM81" s="19"/>
      <c r="KN81" s="19"/>
      <c r="KO81" s="19"/>
      <c r="KP81" s="19"/>
      <c r="KQ81" s="19"/>
      <c r="KR81" s="19"/>
      <c r="KS81" s="19"/>
      <c r="KT81" s="19"/>
      <c r="KU81" s="19"/>
      <c r="KV81" s="19"/>
      <c r="KW81" s="19"/>
      <c r="KX81" s="19"/>
      <c r="KY81" s="19"/>
      <c r="KZ81" s="19"/>
      <c r="LA81" s="19"/>
      <c r="LB81" s="19"/>
      <c r="LC81" s="19"/>
      <c r="LD81" s="19"/>
      <c r="LE81" s="19"/>
      <c r="LF81" s="19"/>
      <c r="LG81" s="19"/>
      <c r="LH81" s="19"/>
      <c r="LI81" s="19"/>
      <c r="LJ81" s="19"/>
      <c r="LK81" s="19"/>
      <c r="LL81" s="19"/>
      <c r="LM81" s="19"/>
      <c r="LN81" s="19"/>
      <c r="LO81" s="19"/>
      <c r="LP81" s="19"/>
      <c r="LQ81" s="19"/>
      <c r="LR81" s="19"/>
      <c r="LS81" s="19"/>
      <c r="LT81" s="19"/>
      <c r="LU81" s="19"/>
      <c r="LV81" s="19"/>
      <c r="LW81" s="19"/>
      <c r="LX81" s="19"/>
      <c r="LY81" s="19"/>
      <c r="LZ81" s="19"/>
      <c r="MA81" s="19"/>
      <c r="MB81" s="19"/>
      <c r="MC81" s="19"/>
      <c r="MD81" s="19"/>
      <c r="ME81" s="19"/>
      <c r="MF81" s="19"/>
      <c r="MG81" s="19"/>
      <c r="MH81" s="19"/>
      <c r="MI81" s="19"/>
      <c r="MJ81" s="19"/>
      <c r="MK81" s="19"/>
      <c r="ML81" s="19"/>
      <c r="MM81" s="19"/>
      <c r="MN81" s="19"/>
      <c r="MO81" s="19"/>
      <c r="MP81" s="19"/>
      <c r="MQ81" s="19"/>
      <c r="MR81" s="19"/>
      <c r="MS81" s="19"/>
      <c r="MT81" s="19"/>
      <c r="MU81" s="19"/>
      <c r="MV81" s="19"/>
      <c r="MW81" s="19"/>
      <c r="MX81" s="19"/>
      <c r="MY81" s="19"/>
      <c r="MZ81" s="19"/>
      <c r="NA81" s="19"/>
      <c r="NB81" s="19"/>
      <c r="NC81" s="19"/>
      <c r="ND81" s="19"/>
    </row>
    <row r="82" spans="1:368" x14ac:dyDescent="0.25">
      <c r="A82" s="324" t="s">
        <v>860</v>
      </c>
      <c r="B82" s="333" t="str">
        <f t="shared" si="11"/>
        <v>Florence County Library</v>
      </c>
      <c r="C82" s="325" t="s">
        <v>861</v>
      </c>
      <c r="D82" s="326">
        <v>42</v>
      </c>
      <c r="E82" s="327">
        <v>4474</v>
      </c>
      <c r="F82" s="326">
        <v>1</v>
      </c>
      <c r="G82" s="326">
        <v>0</v>
      </c>
      <c r="H82" s="326" t="s">
        <v>862</v>
      </c>
      <c r="I82" s="326">
        <v>750</v>
      </c>
      <c r="J82" s="328" t="s">
        <v>455</v>
      </c>
      <c r="K82" s="338">
        <v>0.7</v>
      </c>
      <c r="L82" s="433">
        <f t="shared" si="12"/>
        <v>0.30000000000000004</v>
      </c>
      <c r="M82" s="441">
        <v>7500</v>
      </c>
      <c r="N82" s="440">
        <v>7500</v>
      </c>
      <c r="O82" s="430">
        <f t="shared" si="13"/>
        <v>7500</v>
      </c>
      <c r="P82" s="339">
        <v>0</v>
      </c>
      <c r="Q82" s="340">
        <f t="shared" si="14"/>
        <v>7500</v>
      </c>
      <c r="R82" s="341">
        <v>11977.78</v>
      </c>
      <c r="S82" s="429">
        <f t="shared" si="17"/>
        <v>7500</v>
      </c>
      <c r="T82" s="428">
        <f t="shared" si="18"/>
        <v>0</v>
      </c>
    </row>
    <row r="83" spans="1:368" x14ac:dyDescent="0.25">
      <c r="A83" s="333" t="s">
        <v>863</v>
      </c>
      <c r="B83" s="324" t="str">
        <f t="shared" si="11"/>
        <v>Fontana Public Library</v>
      </c>
      <c r="C83" s="334" t="s">
        <v>864</v>
      </c>
      <c r="D83" s="335">
        <v>41</v>
      </c>
      <c r="E83" s="336">
        <v>2825</v>
      </c>
      <c r="F83" s="335">
        <v>1</v>
      </c>
      <c r="G83" s="335">
        <v>0</v>
      </c>
      <c r="H83" s="335" t="s">
        <v>746</v>
      </c>
      <c r="I83" s="335">
        <v>750</v>
      </c>
      <c r="J83" s="337" t="s">
        <v>865</v>
      </c>
      <c r="K83" s="329">
        <v>0.6</v>
      </c>
      <c r="L83" s="439">
        <f t="shared" si="12"/>
        <v>0.4</v>
      </c>
      <c r="M83" s="432">
        <v>7500</v>
      </c>
      <c r="N83" s="431">
        <v>5000</v>
      </c>
      <c r="O83" s="436">
        <f t="shared" si="13"/>
        <v>7500</v>
      </c>
      <c r="P83" s="330">
        <v>0</v>
      </c>
      <c r="Q83" s="331">
        <f t="shared" si="14"/>
        <v>7500</v>
      </c>
      <c r="R83" s="332">
        <v>17008.45</v>
      </c>
      <c r="S83" s="435">
        <f t="shared" si="17"/>
        <v>7500</v>
      </c>
      <c r="T83" s="434">
        <f t="shared" si="18"/>
        <v>0</v>
      </c>
    </row>
    <row r="84" spans="1:368" x14ac:dyDescent="0.25">
      <c r="A84" s="324" t="s">
        <v>866</v>
      </c>
      <c r="B84" s="333" t="str">
        <f t="shared" si="11"/>
        <v>Forest Lodge Library</v>
      </c>
      <c r="C84" s="325" t="s">
        <v>867</v>
      </c>
      <c r="D84" s="326">
        <v>43</v>
      </c>
      <c r="E84" s="327">
        <v>1318</v>
      </c>
      <c r="F84" s="326">
        <v>1</v>
      </c>
      <c r="G84" s="326">
        <v>0</v>
      </c>
      <c r="H84" s="326" t="s">
        <v>702</v>
      </c>
      <c r="I84" s="326">
        <v>500</v>
      </c>
      <c r="J84" s="328" t="s">
        <v>868</v>
      </c>
      <c r="K84" s="338">
        <v>0.8</v>
      </c>
      <c r="L84" s="433">
        <f t="shared" si="12"/>
        <v>0.19999999999999996</v>
      </c>
      <c r="M84" s="441">
        <v>5000</v>
      </c>
      <c r="N84" s="440">
        <v>5000</v>
      </c>
      <c r="O84" s="430">
        <f t="shared" si="13"/>
        <v>5000</v>
      </c>
      <c r="P84" s="339">
        <v>0</v>
      </c>
      <c r="Q84" s="340">
        <f t="shared" si="14"/>
        <v>5000</v>
      </c>
      <c r="R84" s="341">
        <v>9582.23</v>
      </c>
      <c r="S84" s="429">
        <f t="shared" si="17"/>
        <v>5000</v>
      </c>
      <c r="T84" s="428">
        <f t="shared" si="18"/>
        <v>0</v>
      </c>
    </row>
    <row r="85" spans="1:368" s="343" customFormat="1" x14ac:dyDescent="0.25">
      <c r="A85" s="333" t="s">
        <v>1377</v>
      </c>
      <c r="B85" s="324" t="str">
        <f t="shared" si="11"/>
        <v>Forestville Branch (Door County Library)</v>
      </c>
      <c r="C85" s="334"/>
      <c r="D85" s="335"/>
      <c r="E85" s="336"/>
      <c r="F85" s="335"/>
      <c r="G85" s="335"/>
      <c r="H85" s="335"/>
      <c r="I85" s="335"/>
      <c r="J85" s="337"/>
      <c r="K85" s="329">
        <v>0.6</v>
      </c>
      <c r="L85" s="439">
        <f t="shared" si="12"/>
        <v>0.4</v>
      </c>
      <c r="M85" s="438" t="s">
        <v>1352</v>
      </c>
      <c r="N85" s="437">
        <v>5000</v>
      </c>
      <c r="O85" s="436">
        <f t="shared" si="13"/>
        <v>5000</v>
      </c>
      <c r="P85" s="330">
        <v>0</v>
      </c>
      <c r="Q85" s="331">
        <f t="shared" si="14"/>
        <v>5000</v>
      </c>
      <c r="R85" s="332">
        <v>9582.23</v>
      </c>
      <c r="S85" s="435">
        <f t="shared" si="17"/>
        <v>5000</v>
      </c>
      <c r="T85" s="434">
        <f t="shared" si="18"/>
        <v>0</v>
      </c>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c r="EX85" s="19"/>
      <c r="EY85" s="19"/>
      <c r="EZ85" s="19"/>
      <c r="FA85" s="19"/>
      <c r="FB85" s="19"/>
      <c r="FC85" s="19"/>
      <c r="FD85" s="19"/>
      <c r="FE85" s="19"/>
      <c r="FF85" s="19"/>
      <c r="FG85" s="19"/>
      <c r="FH85" s="19"/>
      <c r="FI85" s="19"/>
      <c r="FJ85" s="19"/>
      <c r="FK85" s="19"/>
      <c r="FL85" s="19"/>
      <c r="FM85" s="19"/>
      <c r="FN85" s="19"/>
      <c r="FO85" s="19"/>
      <c r="FP85" s="19"/>
      <c r="FQ85" s="19"/>
      <c r="FR85" s="19"/>
      <c r="FS85" s="19"/>
      <c r="FT85" s="19"/>
      <c r="FU85" s="19"/>
      <c r="FV85" s="19"/>
      <c r="FW85" s="19"/>
      <c r="FX85" s="19"/>
      <c r="FY85" s="19"/>
      <c r="FZ85" s="19"/>
      <c r="GA85" s="19"/>
      <c r="GB85" s="19"/>
      <c r="GC85" s="19"/>
      <c r="GD85" s="19"/>
      <c r="GE85" s="19"/>
      <c r="GF85" s="19"/>
      <c r="GG85" s="19"/>
      <c r="GH85" s="19"/>
      <c r="GI85" s="19"/>
      <c r="GJ85" s="19"/>
      <c r="GK85" s="19"/>
      <c r="GL85" s="19"/>
      <c r="GM85" s="19"/>
      <c r="GN85" s="19"/>
      <c r="GO85" s="19"/>
      <c r="GP85" s="19"/>
      <c r="GQ85" s="19"/>
      <c r="GR85" s="19"/>
      <c r="GS85" s="19"/>
      <c r="GT85" s="19"/>
      <c r="GU85" s="19"/>
      <c r="GV85" s="19"/>
      <c r="GW85" s="19"/>
      <c r="GX85" s="19"/>
      <c r="GY85" s="19"/>
      <c r="GZ85" s="19"/>
      <c r="HA85" s="19"/>
      <c r="HB85" s="19"/>
      <c r="HC85" s="19"/>
      <c r="HD85" s="19"/>
      <c r="HE85" s="19"/>
      <c r="HF85" s="19"/>
      <c r="HG85" s="19"/>
      <c r="HH85" s="19"/>
      <c r="HI85" s="19"/>
      <c r="HJ85" s="19"/>
      <c r="HK85" s="19"/>
      <c r="HL85" s="19"/>
      <c r="HM85" s="19"/>
      <c r="HN85" s="19"/>
      <c r="HO85" s="19"/>
      <c r="HP85" s="19"/>
      <c r="HQ85" s="19"/>
      <c r="HR85" s="19"/>
      <c r="HS85" s="19"/>
      <c r="HT85" s="19"/>
      <c r="HU85" s="19"/>
      <c r="HV85" s="19"/>
      <c r="HW85" s="19"/>
      <c r="HX85" s="19"/>
      <c r="HY85" s="19"/>
      <c r="HZ85" s="19"/>
      <c r="IA85" s="19"/>
      <c r="IB85" s="19"/>
      <c r="IC85" s="19"/>
      <c r="ID85" s="19"/>
      <c r="IE85" s="19"/>
      <c r="IF85" s="19"/>
      <c r="IG85" s="19"/>
      <c r="IH85" s="19"/>
      <c r="II85" s="19"/>
      <c r="IJ85" s="19"/>
      <c r="IK85" s="19"/>
      <c r="IL85" s="19"/>
      <c r="IM85" s="19"/>
      <c r="IN85" s="19"/>
      <c r="IO85" s="19"/>
      <c r="IP85" s="19"/>
      <c r="IQ85" s="19"/>
      <c r="IR85" s="19"/>
      <c r="IS85" s="19"/>
      <c r="IT85" s="19"/>
      <c r="IU85" s="19"/>
      <c r="IV85" s="19"/>
      <c r="IW85" s="19"/>
      <c r="IX85" s="19"/>
      <c r="IY85" s="19"/>
      <c r="IZ85" s="19"/>
      <c r="JA85" s="19"/>
      <c r="JB85" s="19"/>
      <c r="JC85" s="19"/>
      <c r="JD85" s="19"/>
      <c r="JE85" s="19"/>
      <c r="JF85" s="19"/>
      <c r="JG85" s="19"/>
      <c r="JH85" s="19"/>
      <c r="JI85" s="19"/>
      <c r="JJ85" s="19"/>
      <c r="JK85" s="19"/>
      <c r="JL85" s="19"/>
      <c r="JM85" s="19"/>
      <c r="JN85" s="19"/>
      <c r="JO85" s="19"/>
      <c r="JP85" s="19"/>
      <c r="JQ85" s="19"/>
      <c r="JR85" s="19"/>
      <c r="JS85" s="19"/>
      <c r="JT85" s="19"/>
      <c r="JU85" s="19"/>
      <c r="JV85" s="19"/>
      <c r="JW85" s="19"/>
      <c r="JX85" s="19"/>
      <c r="JY85" s="19"/>
      <c r="JZ85" s="19"/>
      <c r="KA85" s="19"/>
      <c r="KB85" s="19"/>
      <c r="KC85" s="19"/>
      <c r="KD85" s="19"/>
      <c r="KE85" s="19"/>
      <c r="KF85" s="19"/>
      <c r="KG85" s="19"/>
      <c r="KH85" s="19"/>
      <c r="KI85" s="19"/>
      <c r="KJ85" s="19"/>
      <c r="KK85" s="19"/>
      <c r="KL85" s="19"/>
      <c r="KM85" s="19"/>
      <c r="KN85" s="19"/>
      <c r="KO85" s="19"/>
      <c r="KP85" s="19"/>
      <c r="KQ85" s="19"/>
      <c r="KR85" s="19"/>
      <c r="KS85" s="19"/>
      <c r="KT85" s="19"/>
      <c r="KU85" s="19"/>
      <c r="KV85" s="19"/>
      <c r="KW85" s="19"/>
      <c r="KX85" s="19"/>
      <c r="KY85" s="19"/>
      <c r="KZ85" s="19"/>
      <c r="LA85" s="19"/>
      <c r="LB85" s="19"/>
      <c r="LC85" s="19"/>
      <c r="LD85" s="19"/>
      <c r="LE85" s="19"/>
      <c r="LF85" s="19"/>
      <c r="LG85" s="19"/>
      <c r="LH85" s="19"/>
      <c r="LI85" s="19"/>
      <c r="LJ85" s="19"/>
      <c r="LK85" s="19"/>
      <c r="LL85" s="19"/>
      <c r="LM85" s="19"/>
      <c r="LN85" s="19"/>
      <c r="LO85" s="19"/>
      <c r="LP85" s="19"/>
      <c r="LQ85" s="19"/>
      <c r="LR85" s="19"/>
      <c r="LS85" s="19"/>
      <c r="LT85" s="19"/>
      <c r="LU85" s="19"/>
      <c r="LV85" s="19"/>
      <c r="LW85" s="19"/>
      <c r="LX85" s="19"/>
      <c r="LY85" s="19"/>
      <c r="LZ85" s="19"/>
      <c r="MA85" s="19"/>
      <c r="MB85" s="19"/>
      <c r="MC85" s="19"/>
      <c r="MD85" s="19"/>
      <c r="ME85" s="19"/>
      <c r="MF85" s="19"/>
      <c r="MG85" s="19"/>
      <c r="MH85" s="19"/>
      <c r="MI85" s="19"/>
      <c r="MJ85" s="19"/>
      <c r="MK85" s="19"/>
      <c r="ML85" s="19"/>
      <c r="MM85" s="19"/>
      <c r="MN85" s="19"/>
      <c r="MO85" s="19"/>
      <c r="MP85" s="19"/>
      <c r="MQ85" s="19"/>
      <c r="MR85" s="19"/>
      <c r="MS85" s="19"/>
      <c r="MT85" s="19"/>
      <c r="MU85" s="19"/>
      <c r="MV85" s="19"/>
      <c r="MW85" s="19"/>
      <c r="MX85" s="19"/>
      <c r="MY85" s="19"/>
      <c r="MZ85" s="19"/>
      <c r="NA85" s="19"/>
      <c r="NB85" s="19"/>
      <c r="NC85" s="19"/>
      <c r="ND85" s="19"/>
    </row>
    <row r="86" spans="1:368" x14ac:dyDescent="0.25">
      <c r="A86" s="324" t="s">
        <v>869</v>
      </c>
      <c r="B86" s="333" t="str">
        <f t="shared" si="11"/>
        <v>Fox Lake Public Library</v>
      </c>
      <c r="C86" s="325" t="s">
        <v>870</v>
      </c>
      <c r="D86" s="326">
        <v>42</v>
      </c>
      <c r="E86" s="327">
        <v>2243</v>
      </c>
      <c r="F86" s="326">
        <v>1</v>
      </c>
      <c r="G86" s="326">
        <v>0</v>
      </c>
      <c r="H86" s="326" t="s">
        <v>750</v>
      </c>
      <c r="I86" s="326">
        <v>750</v>
      </c>
      <c r="J86" s="328" t="s">
        <v>871</v>
      </c>
      <c r="K86" s="338">
        <v>0.7</v>
      </c>
      <c r="L86" s="433">
        <f t="shared" si="12"/>
        <v>0.30000000000000004</v>
      </c>
      <c r="M86" s="432">
        <v>7500</v>
      </c>
      <c r="N86" s="431">
        <v>5000</v>
      </c>
      <c r="O86" s="430">
        <f t="shared" si="13"/>
        <v>7500</v>
      </c>
      <c r="P86" s="339">
        <v>0</v>
      </c>
      <c r="Q86" s="340">
        <f t="shared" si="14"/>
        <v>7500</v>
      </c>
      <c r="R86" s="341">
        <v>9582.23</v>
      </c>
      <c r="S86" s="429">
        <f t="shared" si="17"/>
        <v>7500</v>
      </c>
      <c r="T86" s="428">
        <f t="shared" si="18"/>
        <v>0</v>
      </c>
    </row>
    <row r="87" spans="1:368" x14ac:dyDescent="0.25">
      <c r="A87" s="333" t="s">
        <v>872</v>
      </c>
      <c r="B87" s="324" t="str">
        <f t="shared" si="11"/>
        <v>Frank B. Koller Memorial Library</v>
      </c>
      <c r="C87" s="334" t="s">
        <v>873</v>
      </c>
      <c r="D87" s="335">
        <v>43</v>
      </c>
      <c r="E87" s="336">
        <v>583</v>
      </c>
      <c r="F87" s="335">
        <v>1</v>
      </c>
      <c r="G87" s="335">
        <v>0</v>
      </c>
      <c r="H87" s="335" t="s">
        <v>712</v>
      </c>
      <c r="I87" s="335">
        <v>500</v>
      </c>
      <c r="J87" s="337" t="s">
        <v>874</v>
      </c>
      <c r="K87" s="329">
        <v>0.7</v>
      </c>
      <c r="L87" s="439">
        <f t="shared" si="12"/>
        <v>0.30000000000000004</v>
      </c>
      <c r="M87" s="438">
        <v>5000</v>
      </c>
      <c r="N87" s="437">
        <v>5000</v>
      </c>
      <c r="O87" s="436">
        <f t="shared" si="13"/>
        <v>5000</v>
      </c>
      <c r="P87" s="330">
        <v>0</v>
      </c>
      <c r="Q87" s="331">
        <f t="shared" si="14"/>
        <v>5000</v>
      </c>
      <c r="R87" s="332">
        <v>9582.23</v>
      </c>
      <c r="S87" s="435">
        <f t="shared" si="17"/>
        <v>5000</v>
      </c>
      <c r="T87" s="434">
        <f t="shared" si="18"/>
        <v>0</v>
      </c>
    </row>
    <row r="88" spans="1:368" x14ac:dyDescent="0.25">
      <c r="A88" s="324" t="s">
        <v>875</v>
      </c>
      <c r="B88" s="333" t="str">
        <f t="shared" si="11"/>
        <v>Frederic Public Library</v>
      </c>
      <c r="C88" s="325" t="s">
        <v>876</v>
      </c>
      <c r="D88" s="326">
        <v>43</v>
      </c>
      <c r="E88" s="327">
        <v>3740</v>
      </c>
      <c r="F88" s="326">
        <v>1</v>
      </c>
      <c r="G88" s="326">
        <v>0</v>
      </c>
      <c r="H88" s="326" t="s">
        <v>695</v>
      </c>
      <c r="I88" s="326">
        <v>750</v>
      </c>
      <c r="J88" s="328" t="s">
        <v>457</v>
      </c>
      <c r="K88" s="338">
        <v>0.8</v>
      </c>
      <c r="L88" s="433">
        <f t="shared" si="12"/>
        <v>0.19999999999999996</v>
      </c>
      <c r="M88" s="432">
        <v>7500</v>
      </c>
      <c r="N88" s="431">
        <v>5000</v>
      </c>
      <c r="O88" s="430">
        <f t="shared" si="13"/>
        <v>7500</v>
      </c>
      <c r="P88" s="339">
        <v>0</v>
      </c>
      <c r="Q88" s="340">
        <f t="shared" si="14"/>
        <v>7500</v>
      </c>
      <c r="R88" s="341">
        <v>14811.73</v>
      </c>
      <c r="S88" s="429">
        <f t="shared" si="17"/>
        <v>7500</v>
      </c>
      <c r="T88" s="428">
        <f t="shared" si="18"/>
        <v>0</v>
      </c>
    </row>
    <row r="89" spans="1:368" x14ac:dyDescent="0.25">
      <c r="A89" s="333" t="s">
        <v>877</v>
      </c>
      <c r="B89" s="324" t="str">
        <f t="shared" si="11"/>
        <v>Galesville Public Library</v>
      </c>
      <c r="C89" s="334" t="s">
        <v>878</v>
      </c>
      <c r="D89" s="335">
        <v>42</v>
      </c>
      <c r="E89" s="336">
        <v>3424</v>
      </c>
      <c r="F89" s="335">
        <v>1</v>
      </c>
      <c r="G89" s="335">
        <v>0</v>
      </c>
      <c r="H89" s="335" t="s">
        <v>722</v>
      </c>
      <c r="I89" s="335">
        <v>750</v>
      </c>
      <c r="J89" s="337" t="s">
        <v>879</v>
      </c>
      <c r="K89" s="329">
        <v>0.6</v>
      </c>
      <c r="L89" s="439">
        <f t="shared" si="12"/>
        <v>0.4</v>
      </c>
      <c r="M89" s="432">
        <v>7500</v>
      </c>
      <c r="N89" s="431">
        <v>5000</v>
      </c>
      <c r="O89" s="436">
        <f t="shared" si="13"/>
        <v>7500</v>
      </c>
      <c r="P89" s="330">
        <v>403</v>
      </c>
      <c r="Q89" s="331">
        <f t="shared" si="14"/>
        <v>7097</v>
      </c>
      <c r="R89" s="332">
        <v>9582.23</v>
      </c>
      <c r="S89" s="435">
        <f t="shared" si="17"/>
        <v>7097</v>
      </c>
      <c r="T89" s="434">
        <f t="shared" si="18"/>
        <v>0</v>
      </c>
    </row>
    <row r="90" spans="1:368" x14ac:dyDescent="0.25">
      <c r="A90" s="324" t="s">
        <v>880</v>
      </c>
      <c r="B90" s="333" t="str">
        <f t="shared" si="11"/>
        <v>Gays Mills Public Library</v>
      </c>
      <c r="C90" s="325" t="s">
        <v>881</v>
      </c>
      <c r="D90" s="326">
        <v>43</v>
      </c>
      <c r="E90" s="327">
        <v>2457</v>
      </c>
      <c r="F90" s="326">
        <v>1</v>
      </c>
      <c r="G90" s="326">
        <v>0</v>
      </c>
      <c r="H90" s="326" t="s">
        <v>882</v>
      </c>
      <c r="I90" s="326">
        <v>750</v>
      </c>
      <c r="J90" s="328" t="s">
        <v>883</v>
      </c>
      <c r="K90" s="338">
        <v>0.8</v>
      </c>
      <c r="L90" s="433">
        <f t="shared" si="12"/>
        <v>0.19999999999999996</v>
      </c>
      <c r="M90" s="432">
        <v>7500</v>
      </c>
      <c r="N90" s="431">
        <v>5000</v>
      </c>
      <c r="O90" s="430">
        <f t="shared" si="13"/>
        <v>7500</v>
      </c>
      <c r="P90" s="339">
        <v>0</v>
      </c>
      <c r="Q90" s="340">
        <f t="shared" si="14"/>
        <v>7500</v>
      </c>
      <c r="R90" s="341">
        <v>9582.23</v>
      </c>
      <c r="S90" s="429">
        <f t="shared" si="17"/>
        <v>7500</v>
      </c>
      <c r="T90" s="428">
        <f t="shared" si="18"/>
        <v>0</v>
      </c>
    </row>
    <row r="91" spans="1:368" x14ac:dyDescent="0.25">
      <c r="A91" s="333" t="s">
        <v>884</v>
      </c>
      <c r="B91" s="324" t="str">
        <f t="shared" si="11"/>
        <v>Gillett Public Library</v>
      </c>
      <c r="C91" s="334" t="s">
        <v>885</v>
      </c>
      <c r="D91" s="335">
        <v>42</v>
      </c>
      <c r="E91" s="336">
        <v>3997</v>
      </c>
      <c r="F91" s="335">
        <v>1</v>
      </c>
      <c r="G91" s="335">
        <v>0</v>
      </c>
      <c r="H91" s="335" t="s">
        <v>886</v>
      </c>
      <c r="I91" s="335">
        <v>750</v>
      </c>
      <c r="J91" s="337" t="s">
        <v>461</v>
      </c>
      <c r="K91" s="329">
        <v>0.8</v>
      </c>
      <c r="L91" s="439">
        <f t="shared" si="12"/>
        <v>0.19999999999999996</v>
      </c>
      <c r="M91" s="432">
        <v>7500</v>
      </c>
      <c r="N91" s="431">
        <v>5000</v>
      </c>
      <c r="O91" s="436">
        <f t="shared" si="13"/>
        <v>7500</v>
      </c>
      <c r="P91" s="330">
        <v>0</v>
      </c>
      <c r="Q91" s="331">
        <f t="shared" si="14"/>
        <v>7500</v>
      </c>
      <c r="R91" s="332">
        <v>9582.23</v>
      </c>
      <c r="S91" s="435">
        <f t="shared" si="17"/>
        <v>7500</v>
      </c>
      <c r="T91" s="434">
        <f t="shared" si="18"/>
        <v>0</v>
      </c>
    </row>
    <row r="92" spans="1:368" x14ac:dyDescent="0.25">
      <c r="A92" s="324" t="s">
        <v>887</v>
      </c>
      <c r="B92" s="333" t="str">
        <f t="shared" si="11"/>
        <v>Glenwood City Public Library</v>
      </c>
      <c r="C92" s="325" t="s">
        <v>888</v>
      </c>
      <c r="D92" s="326">
        <v>43</v>
      </c>
      <c r="E92" s="327">
        <v>2323</v>
      </c>
      <c r="F92" s="326">
        <v>1</v>
      </c>
      <c r="G92" s="326">
        <v>0</v>
      </c>
      <c r="H92" s="326" t="s">
        <v>807</v>
      </c>
      <c r="I92" s="326">
        <v>750</v>
      </c>
      <c r="J92" s="328" t="s">
        <v>464</v>
      </c>
      <c r="K92" s="338">
        <v>0.6</v>
      </c>
      <c r="L92" s="433">
        <f t="shared" si="12"/>
        <v>0.4</v>
      </c>
      <c r="M92" s="432">
        <v>7500</v>
      </c>
      <c r="N92" s="431">
        <v>5000</v>
      </c>
      <c r="O92" s="430">
        <f t="shared" si="13"/>
        <v>7500</v>
      </c>
      <c r="P92" s="339">
        <v>0</v>
      </c>
      <c r="Q92" s="340">
        <f t="shared" si="14"/>
        <v>7500</v>
      </c>
      <c r="R92" s="341">
        <v>9582.23</v>
      </c>
      <c r="S92" s="429">
        <f t="shared" si="17"/>
        <v>7500</v>
      </c>
      <c r="T92" s="428">
        <f t="shared" si="18"/>
        <v>0</v>
      </c>
    </row>
    <row r="93" spans="1:368" s="343" customFormat="1" x14ac:dyDescent="0.25">
      <c r="A93" s="333" t="s">
        <v>1378</v>
      </c>
      <c r="B93" s="324" t="str">
        <f t="shared" si="11"/>
        <v>Goodman Library Station (Marinette County Public Library)</v>
      </c>
      <c r="C93" s="334"/>
      <c r="D93" s="335"/>
      <c r="E93" s="336"/>
      <c r="F93" s="335"/>
      <c r="G93" s="335"/>
      <c r="H93" s="335"/>
      <c r="I93" s="335"/>
      <c r="J93" s="337"/>
      <c r="K93" s="329">
        <v>0.6</v>
      </c>
      <c r="L93" s="439">
        <f t="shared" si="12"/>
        <v>0.4</v>
      </c>
      <c r="M93" s="438" t="s">
        <v>1352</v>
      </c>
      <c r="N93" s="437">
        <v>5000</v>
      </c>
      <c r="O93" s="436">
        <f t="shared" si="13"/>
        <v>5000</v>
      </c>
      <c r="P93" s="330">
        <v>0</v>
      </c>
      <c r="Q93" s="331">
        <f t="shared" si="14"/>
        <v>5000</v>
      </c>
      <c r="R93" s="332" t="s">
        <v>1342</v>
      </c>
      <c r="S93" s="435" t="s">
        <v>1342</v>
      </c>
      <c r="T93" s="434" t="s">
        <v>1342</v>
      </c>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c r="FQ93" s="19"/>
      <c r="FR93" s="19"/>
      <c r="FS93" s="19"/>
      <c r="FT93" s="19"/>
      <c r="FU93" s="19"/>
      <c r="FV93" s="19"/>
      <c r="FW93" s="19"/>
      <c r="FX93" s="19"/>
      <c r="FY93" s="19"/>
      <c r="FZ93" s="19"/>
      <c r="GA93" s="19"/>
      <c r="GB93" s="19"/>
      <c r="GC93" s="19"/>
      <c r="GD93" s="19"/>
      <c r="GE93" s="19"/>
      <c r="GF93" s="19"/>
      <c r="GG93" s="19"/>
      <c r="GH93" s="19"/>
      <c r="GI93" s="19"/>
      <c r="GJ93" s="19"/>
      <c r="GK93" s="19"/>
      <c r="GL93" s="19"/>
      <c r="GM93" s="19"/>
      <c r="GN93" s="19"/>
      <c r="GO93" s="19"/>
      <c r="GP93" s="19"/>
      <c r="GQ93" s="19"/>
      <c r="GR93" s="19"/>
      <c r="GS93" s="19"/>
      <c r="GT93" s="19"/>
      <c r="GU93" s="19"/>
      <c r="GV93" s="19"/>
      <c r="GW93" s="19"/>
      <c r="GX93" s="19"/>
      <c r="GY93" s="19"/>
      <c r="GZ93" s="19"/>
      <c r="HA93" s="19"/>
      <c r="HB93" s="19"/>
      <c r="HC93" s="19"/>
      <c r="HD93" s="19"/>
      <c r="HE93" s="19"/>
      <c r="HF93" s="19"/>
      <c r="HG93" s="19"/>
      <c r="HH93" s="19"/>
      <c r="HI93" s="19"/>
      <c r="HJ93" s="19"/>
      <c r="HK93" s="19"/>
      <c r="HL93" s="19"/>
      <c r="HM93" s="19"/>
      <c r="HN93" s="19"/>
      <c r="HO93" s="19"/>
      <c r="HP93" s="19"/>
      <c r="HQ93" s="19"/>
      <c r="HR93" s="19"/>
      <c r="HS93" s="19"/>
      <c r="HT93" s="19"/>
      <c r="HU93" s="19"/>
      <c r="HV93" s="19"/>
      <c r="HW93" s="19"/>
      <c r="HX93" s="19"/>
      <c r="HY93" s="19"/>
      <c r="HZ93" s="19"/>
      <c r="IA93" s="19"/>
      <c r="IB93" s="19"/>
      <c r="IC93" s="19"/>
      <c r="ID93" s="19"/>
      <c r="IE93" s="19"/>
      <c r="IF93" s="19"/>
      <c r="IG93" s="19"/>
      <c r="IH93" s="19"/>
      <c r="II93" s="19"/>
      <c r="IJ93" s="19"/>
      <c r="IK93" s="19"/>
      <c r="IL93" s="19"/>
      <c r="IM93" s="19"/>
      <c r="IN93" s="19"/>
      <c r="IO93" s="19"/>
      <c r="IP93" s="19"/>
      <c r="IQ93" s="19"/>
      <c r="IR93" s="19"/>
      <c r="IS93" s="19"/>
      <c r="IT93" s="19"/>
      <c r="IU93" s="19"/>
      <c r="IV93" s="19"/>
      <c r="IW93" s="19"/>
      <c r="IX93" s="19"/>
      <c r="IY93" s="19"/>
      <c r="IZ93" s="19"/>
      <c r="JA93" s="19"/>
      <c r="JB93" s="19"/>
      <c r="JC93" s="19"/>
      <c r="JD93" s="19"/>
      <c r="JE93" s="19"/>
      <c r="JF93" s="19"/>
      <c r="JG93" s="19"/>
      <c r="JH93" s="19"/>
      <c r="JI93" s="19"/>
      <c r="JJ93" s="19"/>
      <c r="JK93" s="19"/>
      <c r="JL93" s="19"/>
      <c r="JM93" s="19"/>
      <c r="JN93" s="19"/>
      <c r="JO93" s="19"/>
      <c r="JP93" s="19"/>
      <c r="JQ93" s="19"/>
      <c r="JR93" s="19"/>
      <c r="JS93" s="19"/>
      <c r="JT93" s="19"/>
      <c r="JU93" s="19"/>
      <c r="JV93" s="19"/>
      <c r="JW93" s="19"/>
      <c r="JX93" s="19"/>
      <c r="JY93" s="19"/>
      <c r="JZ93" s="19"/>
      <c r="KA93" s="19"/>
      <c r="KB93" s="19"/>
      <c r="KC93" s="19"/>
      <c r="KD93" s="19"/>
      <c r="KE93" s="19"/>
      <c r="KF93" s="19"/>
      <c r="KG93" s="19"/>
      <c r="KH93" s="19"/>
      <c r="KI93" s="19"/>
      <c r="KJ93" s="19"/>
      <c r="KK93" s="19"/>
      <c r="KL93" s="19"/>
      <c r="KM93" s="19"/>
      <c r="KN93" s="19"/>
      <c r="KO93" s="19"/>
      <c r="KP93" s="19"/>
      <c r="KQ93" s="19"/>
      <c r="KR93" s="19"/>
      <c r="KS93" s="19"/>
      <c r="KT93" s="19"/>
      <c r="KU93" s="19"/>
      <c r="KV93" s="19"/>
      <c r="KW93" s="19"/>
      <c r="KX93" s="19"/>
      <c r="KY93" s="19"/>
      <c r="KZ93" s="19"/>
      <c r="LA93" s="19"/>
      <c r="LB93" s="19"/>
      <c r="LC93" s="19"/>
      <c r="LD93" s="19"/>
      <c r="LE93" s="19"/>
      <c r="LF93" s="19"/>
      <c r="LG93" s="19"/>
      <c r="LH93" s="19"/>
      <c r="LI93" s="19"/>
      <c r="LJ93" s="19"/>
      <c r="LK93" s="19"/>
      <c r="LL93" s="19"/>
      <c r="LM93" s="19"/>
      <c r="LN93" s="19"/>
      <c r="LO93" s="19"/>
      <c r="LP93" s="19"/>
      <c r="LQ93" s="19"/>
      <c r="LR93" s="19"/>
      <c r="LS93" s="19"/>
      <c r="LT93" s="19"/>
      <c r="LU93" s="19"/>
      <c r="LV93" s="19"/>
      <c r="LW93" s="19"/>
      <c r="LX93" s="19"/>
      <c r="LY93" s="19"/>
      <c r="LZ93" s="19"/>
      <c r="MA93" s="19"/>
      <c r="MB93" s="19"/>
      <c r="MC93" s="19"/>
      <c r="MD93" s="19"/>
      <c r="ME93" s="19"/>
      <c r="MF93" s="19"/>
      <c r="MG93" s="19"/>
      <c r="MH93" s="19"/>
      <c r="MI93" s="19"/>
      <c r="MJ93" s="19"/>
      <c r="MK93" s="19"/>
      <c r="ML93" s="19"/>
      <c r="MM93" s="19"/>
      <c r="MN93" s="19"/>
      <c r="MO93" s="19"/>
      <c r="MP93" s="19"/>
      <c r="MQ93" s="19"/>
      <c r="MR93" s="19"/>
      <c r="MS93" s="19"/>
      <c r="MT93" s="19"/>
      <c r="MU93" s="19"/>
      <c r="MV93" s="19"/>
      <c r="MW93" s="19"/>
      <c r="MX93" s="19"/>
      <c r="MY93" s="19"/>
      <c r="MZ93" s="19"/>
      <c r="NA93" s="19"/>
      <c r="NB93" s="19"/>
      <c r="NC93" s="19"/>
      <c r="ND93" s="19"/>
    </row>
    <row r="94" spans="1:368" x14ac:dyDescent="0.25">
      <c r="A94" s="324" t="s">
        <v>889</v>
      </c>
      <c r="B94" s="333" t="str">
        <f t="shared" si="11"/>
        <v>Granton Community Library</v>
      </c>
      <c r="C94" s="325" t="s">
        <v>890</v>
      </c>
      <c r="D94" s="326">
        <v>43</v>
      </c>
      <c r="E94" s="327">
        <v>1619</v>
      </c>
      <c r="F94" s="326">
        <v>1</v>
      </c>
      <c r="G94" s="326">
        <v>0</v>
      </c>
      <c r="H94" s="326" t="s">
        <v>814</v>
      </c>
      <c r="I94" s="326">
        <v>500</v>
      </c>
      <c r="J94" s="328" t="s">
        <v>891</v>
      </c>
      <c r="K94" s="338">
        <v>0.8</v>
      </c>
      <c r="L94" s="433">
        <f t="shared" si="12"/>
        <v>0.19999999999999996</v>
      </c>
      <c r="M94" s="441">
        <v>5000</v>
      </c>
      <c r="N94" s="440">
        <v>5000</v>
      </c>
      <c r="O94" s="430">
        <f t="shared" si="13"/>
        <v>5000</v>
      </c>
      <c r="P94" s="339">
        <v>0</v>
      </c>
      <c r="Q94" s="340">
        <f t="shared" si="14"/>
        <v>5000</v>
      </c>
      <c r="R94" s="341" t="s">
        <v>1342</v>
      </c>
      <c r="S94" s="429" t="s">
        <v>1342</v>
      </c>
      <c r="T94" s="428" t="s">
        <v>1342</v>
      </c>
    </row>
    <row r="95" spans="1:368" x14ac:dyDescent="0.25">
      <c r="A95" s="333" t="s">
        <v>892</v>
      </c>
      <c r="B95" s="324" t="str">
        <f t="shared" si="11"/>
        <v>Grantsburg Public Library</v>
      </c>
      <c r="C95" s="334" t="s">
        <v>893</v>
      </c>
      <c r="D95" s="335">
        <v>43</v>
      </c>
      <c r="E95" s="336">
        <v>6783</v>
      </c>
      <c r="F95" s="335">
        <v>1</v>
      </c>
      <c r="G95" s="335">
        <v>0</v>
      </c>
      <c r="H95" s="335" t="s">
        <v>894</v>
      </c>
      <c r="I95" s="335">
        <v>1000</v>
      </c>
      <c r="J95" s="337" t="s">
        <v>467</v>
      </c>
      <c r="K95" s="329">
        <v>0.6</v>
      </c>
      <c r="L95" s="439">
        <f t="shared" si="12"/>
        <v>0.4</v>
      </c>
      <c r="M95" s="432">
        <v>10000</v>
      </c>
      <c r="N95" s="431">
        <v>5000</v>
      </c>
      <c r="O95" s="436">
        <f t="shared" si="13"/>
        <v>10000</v>
      </c>
      <c r="P95" s="330">
        <v>0</v>
      </c>
      <c r="Q95" s="331">
        <f t="shared" si="14"/>
        <v>10000</v>
      </c>
      <c r="R95" s="332">
        <v>11977.78</v>
      </c>
      <c r="S95" s="435">
        <f>MIN(Q95,R95)</f>
        <v>10000</v>
      </c>
      <c r="T95" s="434">
        <f>Q95-S95</f>
        <v>0</v>
      </c>
    </row>
    <row r="96" spans="1:368" s="343" customFormat="1" x14ac:dyDescent="0.25">
      <c r="A96" s="324" t="s">
        <v>1379</v>
      </c>
      <c r="B96" s="333" t="s">
        <v>1379</v>
      </c>
      <c r="C96" s="325"/>
      <c r="D96" s="326"/>
      <c r="E96" s="327"/>
      <c r="F96" s="326"/>
      <c r="G96" s="326"/>
      <c r="H96" s="326"/>
      <c r="I96" s="326"/>
      <c r="J96" s="328"/>
      <c r="K96" s="338">
        <v>0.7</v>
      </c>
      <c r="L96" s="433">
        <f t="shared" si="12"/>
        <v>0.30000000000000004</v>
      </c>
      <c r="M96" s="441" t="s">
        <v>1352</v>
      </c>
      <c r="N96" s="440">
        <v>5000</v>
      </c>
      <c r="O96" s="430">
        <f t="shared" si="13"/>
        <v>5000</v>
      </c>
      <c r="P96" s="339">
        <v>0</v>
      </c>
      <c r="Q96" s="340">
        <f t="shared" si="14"/>
        <v>5000</v>
      </c>
      <c r="R96" s="341" t="s">
        <v>1342</v>
      </c>
      <c r="S96" s="429" t="s">
        <v>1342</v>
      </c>
      <c r="T96" s="428" t="s">
        <v>1342</v>
      </c>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c r="FQ96" s="19"/>
      <c r="FR96" s="19"/>
      <c r="FS96" s="19"/>
      <c r="FT96" s="19"/>
      <c r="FU96" s="19"/>
      <c r="FV96" s="19"/>
      <c r="FW96" s="19"/>
      <c r="FX96" s="19"/>
      <c r="FY96" s="19"/>
      <c r="FZ96" s="19"/>
      <c r="GA96" s="19"/>
      <c r="GB96" s="19"/>
      <c r="GC96" s="19"/>
      <c r="GD96" s="19"/>
      <c r="GE96" s="19"/>
      <c r="GF96" s="19"/>
      <c r="GG96" s="19"/>
      <c r="GH96" s="19"/>
      <c r="GI96" s="19"/>
      <c r="GJ96" s="19"/>
      <c r="GK96" s="19"/>
      <c r="GL96" s="19"/>
      <c r="GM96" s="19"/>
      <c r="GN96" s="19"/>
      <c r="GO96" s="19"/>
      <c r="GP96" s="19"/>
      <c r="GQ96" s="19"/>
      <c r="GR96" s="19"/>
      <c r="GS96" s="19"/>
      <c r="GT96" s="19"/>
      <c r="GU96" s="19"/>
      <c r="GV96" s="19"/>
      <c r="GW96" s="19"/>
      <c r="GX96" s="19"/>
      <c r="GY96" s="19"/>
      <c r="GZ96" s="19"/>
      <c r="HA96" s="19"/>
      <c r="HB96" s="19"/>
      <c r="HC96" s="19"/>
      <c r="HD96" s="19"/>
      <c r="HE96" s="19"/>
      <c r="HF96" s="19"/>
      <c r="HG96" s="19"/>
      <c r="HH96" s="19"/>
      <c r="HI96" s="19"/>
      <c r="HJ96" s="19"/>
      <c r="HK96" s="19"/>
      <c r="HL96" s="19"/>
      <c r="HM96" s="19"/>
      <c r="HN96" s="19"/>
      <c r="HO96" s="19"/>
      <c r="HP96" s="19"/>
      <c r="HQ96" s="19"/>
      <c r="HR96" s="19"/>
      <c r="HS96" s="19"/>
      <c r="HT96" s="19"/>
      <c r="HU96" s="19"/>
      <c r="HV96" s="19"/>
      <c r="HW96" s="19"/>
      <c r="HX96" s="19"/>
      <c r="HY96" s="19"/>
      <c r="HZ96" s="19"/>
      <c r="IA96" s="19"/>
      <c r="IB96" s="19"/>
      <c r="IC96" s="19"/>
      <c r="ID96" s="19"/>
      <c r="IE96" s="19"/>
      <c r="IF96" s="19"/>
      <c r="IG96" s="19"/>
      <c r="IH96" s="19"/>
      <c r="II96" s="19"/>
      <c r="IJ96" s="19"/>
      <c r="IK96" s="19"/>
      <c r="IL96" s="19"/>
      <c r="IM96" s="19"/>
      <c r="IN96" s="19"/>
      <c r="IO96" s="19"/>
      <c r="IP96" s="19"/>
      <c r="IQ96" s="19"/>
      <c r="IR96" s="19"/>
      <c r="IS96" s="19"/>
      <c r="IT96" s="19"/>
      <c r="IU96" s="19"/>
      <c r="IV96" s="19"/>
      <c r="IW96" s="19"/>
      <c r="IX96" s="19"/>
      <c r="IY96" s="19"/>
      <c r="IZ96" s="19"/>
      <c r="JA96" s="19"/>
      <c r="JB96" s="19"/>
      <c r="JC96" s="19"/>
      <c r="JD96" s="19"/>
      <c r="JE96" s="19"/>
      <c r="JF96" s="19"/>
      <c r="JG96" s="19"/>
      <c r="JH96" s="19"/>
      <c r="JI96" s="19"/>
      <c r="JJ96" s="19"/>
      <c r="JK96" s="19"/>
      <c r="JL96" s="19"/>
      <c r="JM96" s="19"/>
      <c r="JN96" s="19"/>
      <c r="JO96" s="19"/>
      <c r="JP96" s="19"/>
      <c r="JQ96" s="19"/>
      <c r="JR96" s="19"/>
      <c r="JS96" s="19"/>
      <c r="JT96" s="19"/>
      <c r="JU96" s="19"/>
      <c r="JV96" s="19"/>
      <c r="JW96" s="19"/>
      <c r="JX96" s="19"/>
      <c r="JY96" s="19"/>
      <c r="JZ96" s="19"/>
      <c r="KA96" s="19"/>
      <c r="KB96" s="19"/>
      <c r="KC96" s="19"/>
      <c r="KD96" s="19"/>
      <c r="KE96" s="19"/>
      <c r="KF96" s="19"/>
      <c r="KG96" s="19"/>
      <c r="KH96" s="19"/>
      <c r="KI96" s="19"/>
      <c r="KJ96" s="19"/>
      <c r="KK96" s="19"/>
      <c r="KL96" s="19"/>
      <c r="KM96" s="19"/>
      <c r="KN96" s="19"/>
      <c r="KO96" s="19"/>
      <c r="KP96" s="19"/>
      <c r="KQ96" s="19"/>
      <c r="KR96" s="19"/>
      <c r="KS96" s="19"/>
      <c r="KT96" s="19"/>
      <c r="KU96" s="19"/>
      <c r="KV96" s="19"/>
      <c r="KW96" s="19"/>
      <c r="KX96" s="19"/>
      <c r="KY96" s="19"/>
      <c r="KZ96" s="19"/>
      <c r="LA96" s="19"/>
      <c r="LB96" s="19"/>
      <c r="LC96" s="19"/>
      <c r="LD96" s="19"/>
      <c r="LE96" s="19"/>
      <c r="LF96" s="19"/>
      <c r="LG96" s="19"/>
      <c r="LH96" s="19"/>
      <c r="LI96" s="19"/>
      <c r="LJ96" s="19"/>
      <c r="LK96" s="19"/>
      <c r="LL96" s="19"/>
      <c r="LM96" s="19"/>
      <c r="LN96" s="19"/>
      <c r="LO96" s="19"/>
      <c r="LP96" s="19"/>
      <c r="LQ96" s="19"/>
      <c r="LR96" s="19"/>
      <c r="LS96" s="19"/>
      <c r="LT96" s="19"/>
      <c r="LU96" s="19"/>
      <c r="LV96" s="19"/>
      <c r="LW96" s="19"/>
      <c r="LX96" s="19"/>
      <c r="LY96" s="19"/>
      <c r="LZ96" s="19"/>
      <c r="MA96" s="19"/>
      <c r="MB96" s="19"/>
      <c r="MC96" s="19"/>
      <c r="MD96" s="19"/>
      <c r="ME96" s="19"/>
      <c r="MF96" s="19"/>
      <c r="MG96" s="19"/>
      <c r="MH96" s="19"/>
      <c r="MI96" s="19"/>
      <c r="MJ96" s="19"/>
      <c r="MK96" s="19"/>
      <c r="ML96" s="19"/>
      <c r="MM96" s="19"/>
      <c r="MN96" s="19"/>
      <c r="MO96" s="19"/>
      <c r="MP96" s="19"/>
      <c r="MQ96" s="19"/>
      <c r="MR96" s="19"/>
      <c r="MS96" s="19"/>
      <c r="MT96" s="19"/>
      <c r="MU96" s="19"/>
      <c r="MV96" s="19"/>
      <c r="MW96" s="19"/>
      <c r="MX96" s="19"/>
      <c r="MY96" s="19"/>
      <c r="MZ96" s="19"/>
      <c r="NA96" s="19"/>
      <c r="NB96" s="19"/>
      <c r="NC96" s="19"/>
      <c r="ND96" s="19"/>
    </row>
    <row r="97" spans="1:368" x14ac:dyDescent="0.25">
      <c r="A97" s="333" t="s">
        <v>895</v>
      </c>
      <c r="B97" s="324" t="str">
        <f>PROPER(A97)</f>
        <v>Greenwood Public Library</v>
      </c>
      <c r="C97" s="334" t="s">
        <v>896</v>
      </c>
      <c r="D97" s="335">
        <v>43</v>
      </c>
      <c r="E97" s="336">
        <v>4184</v>
      </c>
      <c r="F97" s="335">
        <v>1</v>
      </c>
      <c r="G97" s="335">
        <v>0</v>
      </c>
      <c r="H97" s="335" t="s">
        <v>814</v>
      </c>
      <c r="I97" s="335">
        <v>750</v>
      </c>
      <c r="J97" s="337" t="s">
        <v>651</v>
      </c>
      <c r="K97" s="329">
        <v>0.7</v>
      </c>
      <c r="L97" s="439">
        <f t="shared" si="12"/>
        <v>0.30000000000000004</v>
      </c>
      <c r="M97" s="438">
        <v>7500</v>
      </c>
      <c r="N97" s="437">
        <v>5000</v>
      </c>
      <c r="O97" s="436">
        <f t="shared" si="13"/>
        <v>7500</v>
      </c>
      <c r="P97" s="330">
        <v>0</v>
      </c>
      <c r="Q97" s="331">
        <f t="shared" si="14"/>
        <v>7500</v>
      </c>
      <c r="R97" s="332">
        <v>9582.23</v>
      </c>
      <c r="S97" s="435">
        <f>MIN(Q97,R97)</f>
        <v>7500</v>
      </c>
      <c r="T97" s="434">
        <f>Q97-S97</f>
        <v>0</v>
      </c>
    </row>
    <row r="98" spans="1:368" x14ac:dyDescent="0.25">
      <c r="A98" s="324" t="s">
        <v>897</v>
      </c>
      <c r="B98" s="333" t="str">
        <f>PROPER(A98)</f>
        <v>Hancock Public Library</v>
      </c>
      <c r="C98" s="325" t="s">
        <v>898</v>
      </c>
      <c r="D98" s="326">
        <v>43</v>
      </c>
      <c r="E98" s="327">
        <v>1354</v>
      </c>
      <c r="F98" s="326">
        <v>1</v>
      </c>
      <c r="G98" s="326">
        <v>0</v>
      </c>
      <c r="H98" s="326" t="s">
        <v>793</v>
      </c>
      <c r="I98" s="326">
        <v>500</v>
      </c>
      <c r="J98" s="328" t="s">
        <v>899</v>
      </c>
      <c r="K98" s="338">
        <v>0.8</v>
      </c>
      <c r="L98" s="433">
        <f t="shared" si="12"/>
        <v>0.19999999999999996</v>
      </c>
      <c r="M98" s="441">
        <v>5000</v>
      </c>
      <c r="N98" s="440">
        <v>5000</v>
      </c>
      <c r="O98" s="430">
        <f t="shared" si="13"/>
        <v>5000</v>
      </c>
      <c r="P98" s="339">
        <v>0</v>
      </c>
      <c r="Q98" s="340">
        <f t="shared" si="14"/>
        <v>5000</v>
      </c>
      <c r="R98" s="341">
        <v>9582.23</v>
      </c>
      <c r="S98" s="429">
        <f>MIN(Q98,R98)</f>
        <v>5000</v>
      </c>
      <c r="T98" s="428">
        <f>Q98-S98</f>
        <v>0</v>
      </c>
    </row>
    <row r="99" spans="1:368" s="343" customFormat="1" x14ac:dyDescent="0.25">
      <c r="A99" s="333" t="s">
        <v>1380</v>
      </c>
      <c r="B99" s="324" t="str">
        <f>PROPER(A99)</f>
        <v>Hatley Branch (Marathon County Public Library)</v>
      </c>
      <c r="C99" s="334"/>
      <c r="D99" s="335"/>
      <c r="E99" s="336"/>
      <c r="F99" s="335"/>
      <c r="G99" s="335"/>
      <c r="H99" s="335"/>
      <c r="I99" s="335"/>
      <c r="J99" s="337"/>
      <c r="K99" s="329">
        <v>0.5</v>
      </c>
      <c r="L99" s="439">
        <f t="shared" si="12"/>
        <v>0.5</v>
      </c>
      <c r="M99" s="438" t="s">
        <v>1352</v>
      </c>
      <c r="N99" s="437">
        <v>5000</v>
      </c>
      <c r="O99" s="436">
        <f t="shared" si="13"/>
        <v>5000</v>
      </c>
      <c r="P99" s="330">
        <v>0</v>
      </c>
      <c r="Q99" s="331">
        <f t="shared" si="14"/>
        <v>5000</v>
      </c>
      <c r="R99" s="332" t="s">
        <v>1342</v>
      </c>
      <c r="S99" s="435" t="s">
        <v>1342</v>
      </c>
      <c r="T99" s="434" t="s">
        <v>1342</v>
      </c>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c r="FQ99" s="19"/>
      <c r="FR99" s="19"/>
      <c r="FS99" s="19"/>
      <c r="FT99" s="19"/>
      <c r="FU99" s="19"/>
      <c r="FV99" s="19"/>
      <c r="FW99" s="19"/>
      <c r="FX99" s="19"/>
      <c r="FY99" s="19"/>
      <c r="FZ99" s="19"/>
      <c r="GA99" s="19"/>
      <c r="GB99" s="19"/>
      <c r="GC99" s="19"/>
      <c r="GD99" s="19"/>
      <c r="GE99" s="19"/>
      <c r="GF99" s="19"/>
      <c r="GG99" s="19"/>
      <c r="GH99" s="19"/>
      <c r="GI99" s="19"/>
      <c r="GJ99" s="19"/>
      <c r="GK99" s="19"/>
      <c r="GL99" s="19"/>
      <c r="GM99" s="19"/>
      <c r="GN99" s="19"/>
      <c r="GO99" s="19"/>
      <c r="GP99" s="19"/>
      <c r="GQ99" s="19"/>
      <c r="GR99" s="19"/>
      <c r="GS99" s="19"/>
      <c r="GT99" s="19"/>
      <c r="GU99" s="19"/>
      <c r="GV99" s="19"/>
      <c r="GW99" s="19"/>
      <c r="GX99" s="19"/>
      <c r="GY99" s="19"/>
      <c r="GZ99" s="19"/>
      <c r="HA99" s="19"/>
      <c r="HB99" s="19"/>
      <c r="HC99" s="19"/>
      <c r="HD99" s="19"/>
      <c r="HE99" s="19"/>
      <c r="HF99" s="19"/>
      <c r="HG99" s="19"/>
      <c r="HH99" s="19"/>
      <c r="HI99" s="19"/>
      <c r="HJ99" s="19"/>
      <c r="HK99" s="19"/>
      <c r="HL99" s="19"/>
      <c r="HM99" s="19"/>
      <c r="HN99" s="19"/>
      <c r="HO99" s="19"/>
      <c r="HP99" s="19"/>
      <c r="HQ99" s="19"/>
      <c r="HR99" s="19"/>
      <c r="HS99" s="19"/>
      <c r="HT99" s="19"/>
      <c r="HU99" s="19"/>
      <c r="HV99" s="19"/>
      <c r="HW99" s="19"/>
      <c r="HX99" s="19"/>
      <c r="HY99" s="19"/>
      <c r="HZ99" s="19"/>
      <c r="IA99" s="19"/>
      <c r="IB99" s="19"/>
      <c r="IC99" s="19"/>
      <c r="ID99" s="19"/>
      <c r="IE99" s="19"/>
      <c r="IF99" s="19"/>
      <c r="IG99" s="19"/>
      <c r="IH99" s="19"/>
      <c r="II99" s="19"/>
      <c r="IJ99" s="19"/>
      <c r="IK99" s="19"/>
      <c r="IL99" s="19"/>
      <c r="IM99" s="19"/>
      <c r="IN99" s="19"/>
      <c r="IO99" s="19"/>
      <c r="IP99" s="19"/>
      <c r="IQ99" s="19"/>
      <c r="IR99" s="19"/>
      <c r="IS99" s="19"/>
      <c r="IT99" s="19"/>
      <c r="IU99" s="19"/>
      <c r="IV99" s="19"/>
      <c r="IW99" s="19"/>
      <c r="IX99" s="19"/>
      <c r="IY99" s="19"/>
      <c r="IZ99" s="19"/>
      <c r="JA99" s="19"/>
      <c r="JB99" s="19"/>
      <c r="JC99" s="19"/>
      <c r="JD99" s="19"/>
      <c r="JE99" s="19"/>
      <c r="JF99" s="19"/>
      <c r="JG99" s="19"/>
      <c r="JH99" s="19"/>
      <c r="JI99" s="19"/>
      <c r="JJ99" s="19"/>
      <c r="JK99" s="19"/>
      <c r="JL99" s="19"/>
      <c r="JM99" s="19"/>
      <c r="JN99" s="19"/>
      <c r="JO99" s="19"/>
      <c r="JP99" s="19"/>
      <c r="JQ99" s="19"/>
      <c r="JR99" s="19"/>
      <c r="JS99" s="19"/>
      <c r="JT99" s="19"/>
      <c r="JU99" s="19"/>
      <c r="JV99" s="19"/>
      <c r="JW99" s="19"/>
      <c r="JX99" s="19"/>
      <c r="JY99" s="19"/>
      <c r="JZ99" s="19"/>
      <c r="KA99" s="19"/>
      <c r="KB99" s="19"/>
      <c r="KC99" s="19"/>
      <c r="KD99" s="19"/>
      <c r="KE99" s="19"/>
      <c r="KF99" s="19"/>
      <c r="KG99" s="19"/>
      <c r="KH99" s="19"/>
      <c r="KI99" s="19"/>
      <c r="KJ99" s="19"/>
      <c r="KK99" s="19"/>
      <c r="KL99" s="19"/>
      <c r="KM99" s="19"/>
      <c r="KN99" s="19"/>
      <c r="KO99" s="19"/>
      <c r="KP99" s="19"/>
      <c r="KQ99" s="19"/>
      <c r="KR99" s="19"/>
      <c r="KS99" s="19"/>
      <c r="KT99" s="19"/>
      <c r="KU99" s="19"/>
      <c r="KV99" s="19"/>
      <c r="KW99" s="19"/>
      <c r="KX99" s="19"/>
      <c r="KY99" s="19"/>
      <c r="KZ99" s="19"/>
      <c r="LA99" s="19"/>
      <c r="LB99" s="19"/>
      <c r="LC99" s="19"/>
      <c r="LD99" s="19"/>
      <c r="LE99" s="19"/>
      <c r="LF99" s="19"/>
      <c r="LG99" s="19"/>
      <c r="LH99" s="19"/>
      <c r="LI99" s="19"/>
      <c r="LJ99" s="19"/>
      <c r="LK99" s="19"/>
      <c r="LL99" s="19"/>
      <c r="LM99" s="19"/>
      <c r="LN99" s="19"/>
      <c r="LO99" s="19"/>
      <c r="LP99" s="19"/>
      <c r="LQ99" s="19"/>
      <c r="LR99" s="19"/>
      <c r="LS99" s="19"/>
      <c r="LT99" s="19"/>
      <c r="LU99" s="19"/>
      <c r="LV99" s="19"/>
      <c r="LW99" s="19"/>
      <c r="LX99" s="19"/>
      <c r="LY99" s="19"/>
      <c r="LZ99" s="19"/>
      <c r="MA99" s="19"/>
      <c r="MB99" s="19"/>
      <c r="MC99" s="19"/>
      <c r="MD99" s="19"/>
      <c r="ME99" s="19"/>
      <c r="MF99" s="19"/>
      <c r="MG99" s="19"/>
      <c r="MH99" s="19"/>
      <c r="MI99" s="19"/>
      <c r="MJ99" s="19"/>
      <c r="MK99" s="19"/>
      <c r="ML99" s="19"/>
      <c r="MM99" s="19"/>
      <c r="MN99" s="19"/>
      <c r="MO99" s="19"/>
      <c r="MP99" s="19"/>
      <c r="MQ99" s="19"/>
      <c r="MR99" s="19"/>
      <c r="MS99" s="19"/>
      <c r="MT99" s="19"/>
      <c r="MU99" s="19"/>
      <c r="MV99" s="19"/>
      <c r="MW99" s="19"/>
      <c r="MX99" s="19"/>
      <c r="MY99" s="19"/>
      <c r="MZ99" s="19"/>
      <c r="NA99" s="19"/>
      <c r="NB99" s="19"/>
      <c r="NC99" s="19"/>
      <c r="ND99" s="19"/>
    </row>
    <row r="100" spans="1:368" x14ac:dyDescent="0.25">
      <c r="A100" s="324" t="s">
        <v>900</v>
      </c>
      <c r="B100" s="333" t="str">
        <f>PROPER(A100)</f>
        <v>Hauge Memorial Library</v>
      </c>
      <c r="C100" s="325" t="s">
        <v>901</v>
      </c>
      <c r="D100" s="326">
        <v>42</v>
      </c>
      <c r="E100" s="327">
        <v>3172</v>
      </c>
      <c r="F100" s="326">
        <v>1</v>
      </c>
      <c r="G100" s="326">
        <v>0</v>
      </c>
      <c r="H100" s="326" t="s">
        <v>722</v>
      </c>
      <c r="I100" s="326">
        <v>750</v>
      </c>
      <c r="J100" s="328" t="s">
        <v>902</v>
      </c>
      <c r="K100" s="338">
        <v>0.7</v>
      </c>
      <c r="L100" s="433">
        <f t="shared" si="12"/>
        <v>0.30000000000000004</v>
      </c>
      <c r="M100" s="432">
        <v>7500</v>
      </c>
      <c r="N100" s="431">
        <v>5000</v>
      </c>
      <c r="O100" s="430">
        <f t="shared" si="13"/>
        <v>7500</v>
      </c>
      <c r="P100" s="339">
        <v>0</v>
      </c>
      <c r="Q100" s="340">
        <f t="shared" si="14"/>
        <v>7500</v>
      </c>
      <c r="R100" s="341" t="s">
        <v>1342</v>
      </c>
      <c r="S100" s="429" t="s">
        <v>1342</v>
      </c>
      <c r="T100" s="428" t="s">
        <v>1342</v>
      </c>
    </row>
    <row r="101" spans="1:368" x14ac:dyDescent="0.25">
      <c r="A101" s="333" t="s">
        <v>903</v>
      </c>
      <c r="B101" s="324" t="str">
        <f>PROPER(A101)</f>
        <v>Hawkins Area Library</v>
      </c>
      <c r="C101" s="334" t="s">
        <v>904</v>
      </c>
      <c r="D101" s="335">
        <v>43</v>
      </c>
      <c r="E101" s="336">
        <v>585</v>
      </c>
      <c r="F101" s="335">
        <v>1</v>
      </c>
      <c r="G101" s="335">
        <v>0</v>
      </c>
      <c r="H101" s="335" t="s">
        <v>754</v>
      </c>
      <c r="I101" s="335">
        <v>500</v>
      </c>
      <c r="J101" s="337" t="s">
        <v>905</v>
      </c>
      <c r="K101" s="329">
        <v>0.8</v>
      </c>
      <c r="L101" s="439">
        <f t="shared" si="12"/>
        <v>0.19999999999999996</v>
      </c>
      <c r="M101" s="438">
        <v>5000</v>
      </c>
      <c r="N101" s="437">
        <v>5000</v>
      </c>
      <c r="O101" s="436">
        <f t="shared" si="13"/>
        <v>5000</v>
      </c>
      <c r="P101" s="330">
        <v>0</v>
      </c>
      <c r="Q101" s="331">
        <f t="shared" si="14"/>
        <v>5000</v>
      </c>
      <c r="R101" s="332" t="s">
        <v>1342</v>
      </c>
      <c r="S101" s="435" t="s">
        <v>1342</v>
      </c>
      <c r="T101" s="434" t="s">
        <v>1342</v>
      </c>
    </row>
    <row r="102" spans="1:368" s="343" customFormat="1" x14ac:dyDescent="0.25">
      <c r="A102" s="324" t="s">
        <v>1381</v>
      </c>
      <c r="B102" s="333" t="s">
        <v>1381</v>
      </c>
      <c r="C102" s="325"/>
      <c r="D102" s="326"/>
      <c r="E102" s="327"/>
      <c r="F102" s="326"/>
      <c r="G102" s="326"/>
      <c r="H102" s="326"/>
      <c r="I102" s="326"/>
      <c r="J102" s="328"/>
      <c r="K102" s="338">
        <v>0.5</v>
      </c>
      <c r="L102" s="433">
        <f t="shared" si="12"/>
        <v>0.5</v>
      </c>
      <c r="M102" s="441" t="s">
        <v>1352</v>
      </c>
      <c r="N102" s="440">
        <v>10000</v>
      </c>
      <c r="O102" s="430">
        <f t="shared" si="13"/>
        <v>10000</v>
      </c>
      <c r="P102" s="339">
        <v>0</v>
      </c>
      <c r="Q102" s="340">
        <f t="shared" si="14"/>
        <v>10000</v>
      </c>
      <c r="R102" s="341" t="s">
        <v>1342</v>
      </c>
      <c r="S102" s="429" t="s">
        <v>1342</v>
      </c>
      <c r="T102" s="428" t="s">
        <v>1342</v>
      </c>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c r="FQ102" s="19"/>
      <c r="FR102" s="19"/>
      <c r="FS102" s="19"/>
      <c r="FT102" s="19"/>
      <c r="FU102" s="19"/>
      <c r="FV102" s="19"/>
      <c r="FW102" s="19"/>
      <c r="FX102" s="19"/>
      <c r="FY102" s="19"/>
      <c r="FZ102" s="19"/>
      <c r="GA102" s="19"/>
      <c r="GB102" s="19"/>
      <c r="GC102" s="19"/>
      <c r="GD102" s="19"/>
      <c r="GE102" s="19"/>
      <c r="GF102" s="19"/>
      <c r="GG102" s="19"/>
      <c r="GH102" s="19"/>
      <c r="GI102" s="19"/>
      <c r="GJ102" s="19"/>
      <c r="GK102" s="19"/>
      <c r="GL102" s="19"/>
      <c r="GM102" s="19"/>
      <c r="GN102" s="19"/>
      <c r="GO102" s="19"/>
      <c r="GP102" s="19"/>
      <c r="GQ102" s="19"/>
      <c r="GR102" s="19"/>
      <c r="GS102" s="19"/>
      <c r="GT102" s="19"/>
      <c r="GU102" s="19"/>
      <c r="GV102" s="19"/>
      <c r="GW102" s="19"/>
      <c r="GX102" s="19"/>
      <c r="GY102" s="19"/>
      <c r="GZ102" s="19"/>
      <c r="HA102" s="19"/>
      <c r="HB102" s="19"/>
      <c r="HC102" s="19"/>
      <c r="HD102" s="19"/>
      <c r="HE102" s="19"/>
      <c r="HF102" s="19"/>
      <c r="HG102" s="19"/>
      <c r="HH102" s="19"/>
      <c r="HI102" s="19"/>
      <c r="HJ102" s="19"/>
      <c r="HK102" s="19"/>
      <c r="HL102" s="19"/>
      <c r="HM102" s="19"/>
      <c r="HN102" s="19"/>
      <c r="HO102" s="19"/>
      <c r="HP102" s="19"/>
      <c r="HQ102" s="19"/>
      <c r="HR102" s="19"/>
      <c r="HS102" s="19"/>
      <c r="HT102" s="19"/>
      <c r="HU102" s="19"/>
      <c r="HV102" s="19"/>
      <c r="HW102" s="19"/>
      <c r="HX102" s="19"/>
      <c r="HY102" s="19"/>
      <c r="HZ102" s="19"/>
      <c r="IA102" s="19"/>
      <c r="IB102" s="19"/>
      <c r="IC102" s="19"/>
      <c r="ID102" s="19"/>
      <c r="IE102" s="19"/>
      <c r="IF102" s="19"/>
      <c r="IG102" s="19"/>
      <c r="IH102" s="19"/>
      <c r="II102" s="19"/>
      <c r="IJ102" s="19"/>
      <c r="IK102" s="19"/>
      <c r="IL102" s="19"/>
      <c r="IM102" s="19"/>
      <c r="IN102" s="19"/>
      <c r="IO102" s="19"/>
      <c r="IP102" s="19"/>
      <c r="IQ102" s="19"/>
      <c r="IR102" s="19"/>
      <c r="IS102" s="19"/>
      <c r="IT102" s="19"/>
      <c r="IU102" s="19"/>
      <c r="IV102" s="19"/>
      <c r="IW102" s="19"/>
      <c r="IX102" s="19"/>
      <c r="IY102" s="19"/>
      <c r="IZ102" s="19"/>
      <c r="JA102" s="19"/>
      <c r="JB102" s="19"/>
      <c r="JC102" s="19"/>
      <c r="JD102" s="19"/>
      <c r="JE102" s="19"/>
      <c r="JF102" s="19"/>
      <c r="JG102" s="19"/>
      <c r="JH102" s="19"/>
      <c r="JI102" s="19"/>
      <c r="JJ102" s="19"/>
      <c r="JK102" s="19"/>
      <c r="JL102" s="19"/>
      <c r="JM102" s="19"/>
      <c r="JN102" s="19"/>
      <c r="JO102" s="19"/>
      <c r="JP102" s="19"/>
      <c r="JQ102" s="19"/>
      <c r="JR102" s="19"/>
      <c r="JS102" s="19"/>
      <c r="JT102" s="19"/>
      <c r="JU102" s="19"/>
      <c r="JV102" s="19"/>
      <c r="JW102" s="19"/>
      <c r="JX102" s="19"/>
      <c r="JY102" s="19"/>
      <c r="JZ102" s="19"/>
      <c r="KA102" s="19"/>
      <c r="KB102" s="19"/>
      <c r="KC102" s="19"/>
      <c r="KD102" s="19"/>
      <c r="KE102" s="19"/>
      <c r="KF102" s="19"/>
      <c r="KG102" s="19"/>
      <c r="KH102" s="19"/>
      <c r="KI102" s="19"/>
      <c r="KJ102" s="19"/>
      <c r="KK102" s="19"/>
      <c r="KL102" s="19"/>
      <c r="KM102" s="19"/>
      <c r="KN102" s="19"/>
      <c r="KO102" s="19"/>
      <c r="KP102" s="19"/>
      <c r="KQ102" s="19"/>
      <c r="KR102" s="19"/>
      <c r="KS102" s="19"/>
      <c r="KT102" s="19"/>
      <c r="KU102" s="19"/>
      <c r="KV102" s="19"/>
      <c r="KW102" s="19"/>
      <c r="KX102" s="19"/>
      <c r="KY102" s="19"/>
      <c r="KZ102" s="19"/>
      <c r="LA102" s="19"/>
      <c r="LB102" s="19"/>
      <c r="LC102" s="19"/>
      <c r="LD102" s="19"/>
      <c r="LE102" s="19"/>
      <c r="LF102" s="19"/>
      <c r="LG102" s="19"/>
      <c r="LH102" s="19"/>
      <c r="LI102" s="19"/>
      <c r="LJ102" s="19"/>
      <c r="LK102" s="19"/>
      <c r="LL102" s="19"/>
      <c r="LM102" s="19"/>
      <c r="LN102" s="19"/>
      <c r="LO102" s="19"/>
      <c r="LP102" s="19"/>
      <c r="LQ102" s="19"/>
      <c r="LR102" s="19"/>
      <c r="LS102" s="19"/>
      <c r="LT102" s="19"/>
      <c r="LU102" s="19"/>
      <c r="LV102" s="19"/>
      <c r="LW102" s="19"/>
      <c r="LX102" s="19"/>
      <c r="LY102" s="19"/>
      <c r="LZ102" s="19"/>
      <c r="MA102" s="19"/>
      <c r="MB102" s="19"/>
      <c r="MC102" s="19"/>
      <c r="MD102" s="19"/>
      <c r="ME102" s="19"/>
      <c r="MF102" s="19"/>
      <c r="MG102" s="19"/>
      <c r="MH102" s="19"/>
      <c r="MI102" s="19"/>
      <c r="MJ102" s="19"/>
      <c r="MK102" s="19"/>
      <c r="ML102" s="19"/>
      <c r="MM102" s="19"/>
      <c r="MN102" s="19"/>
      <c r="MO102" s="19"/>
      <c r="MP102" s="19"/>
      <c r="MQ102" s="19"/>
      <c r="MR102" s="19"/>
      <c r="MS102" s="19"/>
      <c r="MT102" s="19"/>
      <c r="MU102" s="19"/>
      <c r="MV102" s="19"/>
      <c r="MW102" s="19"/>
      <c r="MX102" s="19"/>
      <c r="MY102" s="19"/>
      <c r="MZ102" s="19"/>
      <c r="NA102" s="19"/>
      <c r="NB102" s="19"/>
      <c r="NC102" s="19"/>
      <c r="ND102" s="19"/>
    </row>
    <row r="103" spans="1:368" x14ac:dyDescent="0.25">
      <c r="A103" s="333" t="s">
        <v>906</v>
      </c>
      <c r="B103" s="324" t="str">
        <f t="shared" ref="B103:B144" si="19">PROPER(A103)</f>
        <v>Hazel Green Public Library</v>
      </c>
      <c r="C103" s="334" t="s">
        <v>907</v>
      </c>
      <c r="D103" s="335">
        <v>42</v>
      </c>
      <c r="E103" s="336">
        <v>2010</v>
      </c>
      <c r="F103" s="335">
        <v>1</v>
      </c>
      <c r="G103" s="335">
        <v>0</v>
      </c>
      <c r="H103" s="335" t="s">
        <v>671</v>
      </c>
      <c r="I103" s="335">
        <v>750</v>
      </c>
      <c r="J103" s="337" t="s">
        <v>908</v>
      </c>
      <c r="K103" s="329">
        <v>0.7</v>
      </c>
      <c r="L103" s="439">
        <f t="shared" si="12"/>
        <v>0.30000000000000004</v>
      </c>
      <c r="M103" s="432">
        <v>7500</v>
      </c>
      <c r="N103" s="431">
        <v>5000</v>
      </c>
      <c r="O103" s="436">
        <f t="shared" si="13"/>
        <v>7500</v>
      </c>
      <c r="P103" s="330">
        <v>0</v>
      </c>
      <c r="Q103" s="331">
        <f t="shared" si="14"/>
        <v>7500</v>
      </c>
      <c r="R103" s="332" t="s">
        <v>1342</v>
      </c>
      <c r="S103" s="435" t="s">
        <v>1342</v>
      </c>
      <c r="T103" s="434" t="s">
        <v>1342</v>
      </c>
    </row>
    <row r="104" spans="1:368" x14ac:dyDescent="0.25">
      <c r="A104" s="324" t="s">
        <v>909</v>
      </c>
      <c r="B104" s="333" t="str">
        <f t="shared" si="19"/>
        <v>Hazel Mackin Community Library</v>
      </c>
      <c r="C104" s="325" t="s">
        <v>910</v>
      </c>
      <c r="D104" s="326">
        <v>42</v>
      </c>
      <c r="E104" s="327">
        <v>6301</v>
      </c>
      <c r="F104" s="326">
        <v>1</v>
      </c>
      <c r="G104" s="326">
        <v>0</v>
      </c>
      <c r="H104" s="326" t="s">
        <v>807</v>
      </c>
      <c r="I104" s="326">
        <v>1000</v>
      </c>
      <c r="J104" s="328" t="s">
        <v>911</v>
      </c>
      <c r="K104" s="338">
        <v>0.5</v>
      </c>
      <c r="L104" s="433">
        <f t="shared" si="12"/>
        <v>0.5</v>
      </c>
      <c r="M104" s="432">
        <v>10000</v>
      </c>
      <c r="N104" s="431">
        <v>5000</v>
      </c>
      <c r="O104" s="430">
        <f t="shared" si="13"/>
        <v>10000</v>
      </c>
      <c r="P104" s="339">
        <v>0</v>
      </c>
      <c r="Q104" s="340">
        <f t="shared" si="14"/>
        <v>10000</v>
      </c>
      <c r="R104" s="341">
        <v>17391.740000000002</v>
      </c>
      <c r="S104" s="429">
        <f t="shared" ref="S104:S109" si="20">MIN(Q104,R104)</f>
        <v>10000</v>
      </c>
      <c r="T104" s="428">
        <f t="shared" ref="T104:T109" si="21">Q104-S104</f>
        <v>0</v>
      </c>
    </row>
    <row r="105" spans="1:368" x14ac:dyDescent="0.25">
      <c r="A105" s="333" t="s">
        <v>912</v>
      </c>
      <c r="B105" s="324" t="str">
        <f t="shared" si="19"/>
        <v>Hillsboro Public Library</v>
      </c>
      <c r="C105" s="334" t="s">
        <v>913</v>
      </c>
      <c r="D105" s="335">
        <v>43</v>
      </c>
      <c r="E105" s="336">
        <v>4595</v>
      </c>
      <c r="F105" s="335">
        <v>1</v>
      </c>
      <c r="G105" s="335">
        <v>0</v>
      </c>
      <c r="H105" s="335" t="s">
        <v>705</v>
      </c>
      <c r="I105" s="335">
        <v>750</v>
      </c>
      <c r="J105" s="337" t="s">
        <v>475</v>
      </c>
      <c r="K105" s="329">
        <v>0.7</v>
      </c>
      <c r="L105" s="439">
        <f t="shared" si="12"/>
        <v>0.30000000000000004</v>
      </c>
      <c r="M105" s="432">
        <v>7500</v>
      </c>
      <c r="N105" s="431">
        <v>5000</v>
      </c>
      <c r="O105" s="436">
        <f t="shared" si="13"/>
        <v>7500</v>
      </c>
      <c r="P105" s="330">
        <v>355</v>
      </c>
      <c r="Q105" s="331">
        <f t="shared" si="14"/>
        <v>7145</v>
      </c>
      <c r="R105" s="332">
        <v>17631.3</v>
      </c>
      <c r="S105" s="435">
        <f t="shared" si="20"/>
        <v>7145</v>
      </c>
      <c r="T105" s="434">
        <f t="shared" si="21"/>
        <v>0</v>
      </c>
    </row>
    <row r="106" spans="1:368" x14ac:dyDescent="0.25">
      <c r="A106" s="324" t="s">
        <v>914</v>
      </c>
      <c r="B106" s="333" t="str">
        <f t="shared" si="19"/>
        <v>Hortonville Public Library</v>
      </c>
      <c r="C106" s="325" t="s">
        <v>915</v>
      </c>
      <c r="D106" s="326">
        <v>41</v>
      </c>
      <c r="E106" s="327">
        <v>10878</v>
      </c>
      <c r="F106" s="326">
        <v>1</v>
      </c>
      <c r="G106" s="326">
        <v>0</v>
      </c>
      <c r="H106" s="326" t="s">
        <v>718</v>
      </c>
      <c r="I106" s="326">
        <v>1000</v>
      </c>
      <c r="J106" s="328" t="s">
        <v>916</v>
      </c>
      <c r="K106" s="338">
        <v>0.5</v>
      </c>
      <c r="L106" s="433">
        <f t="shared" si="12"/>
        <v>0.5</v>
      </c>
      <c r="M106" s="432">
        <v>10000</v>
      </c>
      <c r="N106" s="431">
        <v>7500</v>
      </c>
      <c r="O106" s="430">
        <f t="shared" si="13"/>
        <v>10000</v>
      </c>
      <c r="P106" s="339">
        <v>0</v>
      </c>
      <c r="Q106" s="340">
        <f t="shared" si="14"/>
        <v>10000</v>
      </c>
      <c r="R106" s="341">
        <v>9582.23</v>
      </c>
      <c r="S106" s="429">
        <f t="shared" si="20"/>
        <v>9582.23</v>
      </c>
      <c r="T106" s="428">
        <f t="shared" si="21"/>
        <v>417.77000000000044</v>
      </c>
    </row>
    <row r="107" spans="1:368" x14ac:dyDescent="0.25">
      <c r="A107" s="333" t="s">
        <v>917</v>
      </c>
      <c r="B107" s="324" t="str">
        <f t="shared" si="19"/>
        <v>Hustisford Community Library</v>
      </c>
      <c r="C107" s="334" t="s">
        <v>918</v>
      </c>
      <c r="D107" s="335">
        <v>42</v>
      </c>
      <c r="E107" s="336">
        <v>4696</v>
      </c>
      <c r="F107" s="335">
        <v>1</v>
      </c>
      <c r="G107" s="335">
        <v>0</v>
      </c>
      <c r="H107" s="335" t="s">
        <v>750</v>
      </c>
      <c r="I107" s="335">
        <v>750</v>
      </c>
      <c r="J107" s="337" t="s">
        <v>478</v>
      </c>
      <c r="K107" s="329">
        <v>0.6</v>
      </c>
      <c r="L107" s="439">
        <f t="shared" si="12"/>
        <v>0.4</v>
      </c>
      <c r="M107" s="432">
        <v>7500</v>
      </c>
      <c r="N107" s="431">
        <v>5000</v>
      </c>
      <c r="O107" s="436">
        <f t="shared" si="13"/>
        <v>7500</v>
      </c>
      <c r="P107" s="330">
        <v>0</v>
      </c>
      <c r="Q107" s="331">
        <f t="shared" si="14"/>
        <v>7500</v>
      </c>
      <c r="R107" s="332">
        <v>14373.34</v>
      </c>
      <c r="S107" s="435">
        <f t="shared" si="20"/>
        <v>7500</v>
      </c>
      <c r="T107" s="434">
        <f t="shared" si="21"/>
        <v>0</v>
      </c>
    </row>
    <row r="108" spans="1:368" x14ac:dyDescent="0.25">
      <c r="A108" s="324" t="s">
        <v>919</v>
      </c>
      <c r="B108" s="333" t="str">
        <f t="shared" si="19"/>
        <v>Hutchinson Memorial Library</v>
      </c>
      <c r="C108" s="325" t="s">
        <v>920</v>
      </c>
      <c r="D108" s="326">
        <v>42</v>
      </c>
      <c r="E108" s="327">
        <v>2431</v>
      </c>
      <c r="F108" s="326">
        <v>1</v>
      </c>
      <c r="G108" s="326">
        <v>0</v>
      </c>
      <c r="H108" s="326" t="s">
        <v>750</v>
      </c>
      <c r="I108" s="326">
        <v>750</v>
      </c>
      <c r="J108" s="328" t="s">
        <v>568</v>
      </c>
      <c r="K108" s="338">
        <v>0.6</v>
      </c>
      <c r="L108" s="433">
        <f t="shared" si="12"/>
        <v>0.4</v>
      </c>
      <c r="M108" s="432">
        <v>7500</v>
      </c>
      <c r="N108" s="431">
        <v>5000</v>
      </c>
      <c r="O108" s="430">
        <f t="shared" si="13"/>
        <v>7500</v>
      </c>
      <c r="P108" s="339">
        <v>0</v>
      </c>
      <c r="Q108" s="340">
        <f t="shared" si="14"/>
        <v>7500</v>
      </c>
      <c r="R108" s="341">
        <v>24118.46</v>
      </c>
      <c r="S108" s="429">
        <f t="shared" si="20"/>
        <v>7500</v>
      </c>
      <c r="T108" s="428">
        <f t="shared" si="21"/>
        <v>0</v>
      </c>
    </row>
    <row r="109" spans="1:368" s="343" customFormat="1" x14ac:dyDescent="0.25">
      <c r="A109" s="333" t="s">
        <v>1382</v>
      </c>
      <c r="B109" s="324" t="str">
        <f t="shared" si="19"/>
        <v>Imogene Mcgrath Memorial Library (Superior Public Library)</v>
      </c>
      <c r="C109" s="334"/>
      <c r="D109" s="335"/>
      <c r="E109" s="336"/>
      <c r="F109" s="335"/>
      <c r="G109" s="335"/>
      <c r="H109" s="335"/>
      <c r="I109" s="335"/>
      <c r="J109" s="337"/>
      <c r="K109" s="329">
        <v>0.6</v>
      </c>
      <c r="L109" s="439">
        <f t="shared" si="12"/>
        <v>0.4</v>
      </c>
      <c r="M109" s="438" t="s">
        <v>1352</v>
      </c>
      <c r="N109" s="437">
        <v>5000</v>
      </c>
      <c r="O109" s="436">
        <f t="shared" si="13"/>
        <v>5000</v>
      </c>
      <c r="P109" s="330">
        <v>0</v>
      </c>
      <c r="Q109" s="331">
        <f t="shared" si="14"/>
        <v>5000</v>
      </c>
      <c r="R109" s="332">
        <v>9582.23</v>
      </c>
      <c r="S109" s="435">
        <f t="shared" si="20"/>
        <v>5000</v>
      </c>
      <c r="T109" s="434">
        <f t="shared" si="21"/>
        <v>0</v>
      </c>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c r="FQ109" s="19"/>
      <c r="FR109" s="19"/>
      <c r="FS109" s="19"/>
      <c r="FT109" s="19"/>
      <c r="FU109" s="19"/>
      <c r="FV109" s="19"/>
      <c r="FW109" s="19"/>
      <c r="FX109" s="19"/>
      <c r="FY109" s="19"/>
      <c r="FZ109" s="19"/>
      <c r="GA109" s="19"/>
      <c r="GB109" s="19"/>
      <c r="GC109" s="19"/>
      <c r="GD109" s="19"/>
      <c r="GE109" s="19"/>
      <c r="GF109" s="19"/>
      <c r="GG109" s="19"/>
      <c r="GH109" s="19"/>
      <c r="GI109" s="19"/>
      <c r="GJ109" s="19"/>
      <c r="GK109" s="19"/>
      <c r="GL109" s="19"/>
      <c r="GM109" s="19"/>
      <c r="GN109" s="19"/>
      <c r="GO109" s="19"/>
      <c r="GP109" s="19"/>
      <c r="GQ109" s="19"/>
      <c r="GR109" s="19"/>
      <c r="GS109" s="19"/>
      <c r="GT109" s="19"/>
      <c r="GU109" s="19"/>
      <c r="GV109" s="19"/>
      <c r="GW109" s="19"/>
      <c r="GX109" s="19"/>
      <c r="GY109" s="19"/>
      <c r="GZ109" s="19"/>
      <c r="HA109" s="19"/>
      <c r="HB109" s="19"/>
      <c r="HC109" s="19"/>
      <c r="HD109" s="19"/>
      <c r="HE109" s="19"/>
      <c r="HF109" s="19"/>
      <c r="HG109" s="19"/>
      <c r="HH109" s="19"/>
      <c r="HI109" s="19"/>
      <c r="HJ109" s="19"/>
      <c r="HK109" s="19"/>
      <c r="HL109" s="19"/>
      <c r="HM109" s="19"/>
      <c r="HN109" s="19"/>
      <c r="HO109" s="19"/>
      <c r="HP109" s="19"/>
      <c r="HQ109" s="19"/>
      <c r="HR109" s="19"/>
      <c r="HS109" s="19"/>
      <c r="HT109" s="19"/>
      <c r="HU109" s="19"/>
      <c r="HV109" s="19"/>
      <c r="HW109" s="19"/>
      <c r="HX109" s="19"/>
      <c r="HY109" s="19"/>
      <c r="HZ109" s="19"/>
      <c r="IA109" s="19"/>
      <c r="IB109" s="19"/>
      <c r="IC109" s="19"/>
      <c r="ID109" s="19"/>
      <c r="IE109" s="19"/>
      <c r="IF109" s="19"/>
      <c r="IG109" s="19"/>
      <c r="IH109" s="19"/>
      <c r="II109" s="19"/>
      <c r="IJ109" s="19"/>
      <c r="IK109" s="19"/>
      <c r="IL109" s="19"/>
      <c r="IM109" s="19"/>
      <c r="IN109" s="19"/>
      <c r="IO109" s="19"/>
      <c r="IP109" s="19"/>
      <c r="IQ109" s="19"/>
      <c r="IR109" s="19"/>
      <c r="IS109" s="19"/>
      <c r="IT109" s="19"/>
      <c r="IU109" s="19"/>
      <c r="IV109" s="19"/>
      <c r="IW109" s="19"/>
      <c r="IX109" s="19"/>
      <c r="IY109" s="19"/>
      <c r="IZ109" s="19"/>
      <c r="JA109" s="19"/>
      <c r="JB109" s="19"/>
      <c r="JC109" s="19"/>
      <c r="JD109" s="19"/>
      <c r="JE109" s="19"/>
      <c r="JF109" s="19"/>
      <c r="JG109" s="19"/>
      <c r="JH109" s="19"/>
      <c r="JI109" s="19"/>
      <c r="JJ109" s="19"/>
      <c r="JK109" s="19"/>
      <c r="JL109" s="19"/>
      <c r="JM109" s="19"/>
      <c r="JN109" s="19"/>
      <c r="JO109" s="19"/>
      <c r="JP109" s="19"/>
      <c r="JQ109" s="19"/>
      <c r="JR109" s="19"/>
      <c r="JS109" s="19"/>
      <c r="JT109" s="19"/>
      <c r="JU109" s="19"/>
      <c r="JV109" s="19"/>
      <c r="JW109" s="19"/>
      <c r="JX109" s="19"/>
      <c r="JY109" s="19"/>
      <c r="JZ109" s="19"/>
      <c r="KA109" s="19"/>
      <c r="KB109" s="19"/>
      <c r="KC109" s="19"/>
      <c r="KD109" s="19"/>
      <c r="KE109" s="19"/>
      <c r="KF109" s="19"/>
      <c r="KG109" s="19"/>
      <c r="KH109" s="19"/>
      <c r="KI109" s="19"/>
      <c r="KJ109" s="19"/>
      <c r="KK109" s="19"/>
      <c r="KL109" s="19"/>
      <c r="KM109" s="19"/>
      <c r="KN109" s="19"/>
      <c r="KO109" s="19"/>
      <c r="KP109" s="19"/>
      <c r="KQ109" s="19"/>
      <c r="KR109" s="19"/>
      <c r="KS109" s="19"/>
      <c r="KT109" s="19"/>
      <c r="KU109" s="19"/>
      <c r="KV109" s="19"/>
      <c r="KW109" s="19"/>
      <c r="KX109" s="19"/>
      <c r="KY109" s="19"/>
      <c r="KZ109" s="19"/>
      <c r="LA109" s="19"/>
      <c r="LB109" s="19"/>
      <c r="LC109" s="19"/>
      <c r="LD109" s="19"/>
      <c r="LE109" s="19"/>
      <c r="LF109" s="19"/>
      <c r="LG109" s="19"/>
      <c r="LH109" s="19"/>
      <c r="LI109" s="19"/>
      <c r="LJ109" s="19"/>
      <c r="LK109" s="19"/>
      <c r="LL109" s="19"/>
      <c r="LM109" s="19"/>
      <c r="LN109" s="19"/>
      <c r="LO109" s="19"/>
      <c r="LP109" s="19"/>
      <c r="LQ109" s="19"/>
      <c r="LR109" s="19"/>
      <c r="LS109" s="19"/>
      <c r="LT109" s="19"/>
      <c r="LU109" s="19"/>
      <c r="LV109" s="19"/>
      <c r="LW109" s="19"/>
      <c r="LX109" s="19"/>
      <c r="LY109" s="19"/>
      <c r="LZ109" s="19"/>
      <c r="MA109" s="19"/>
      <c r="MB109" s="19"/>
      <c r="MC109" s="19"/>
      <c r="MD109" s="19"/>
      <c r="ME109" s="19"/>
      <c r="MF109" s="19"/>
      <c r="MG109" s="19"/>
      <c r="MH109" s="19"/>
      <c r="MI109" s="19"/>
      <c r="MJ109" s="19"/>
      <c r="MK109" s="19"/>
      <c r="ML109" s="19"/>
      <c r="MM109" s="19"/>
      <c r="MN109" s="19"/>
      <c r="MO109" s="19"/>
      <c r="MP109" s="19"/>
      <c r="MQ109" s="19"/>
      <c r="MR109" s="19"/>
      <c r="MS109" s="19"/>
      <c r="MT109" s="19"/>
      <c r="MU109" s="19"/>
      <c r="MV109" s="19"/>
      <c r="MW109" s="19"/>
      <c r="MX109" s="19"/>
      <c r="MY109" s="19"/>
      <c r="MZ109" s="19"/>
      <c r="NA109" s="19"/>
      <c r="NB109" s="19"/>
      <c r="NC109" s="19"/>
      <c r="ND109" s="19"/>
    </row>
    <row r="110" spans="1:368" x14ac:dyDescent="0.25">
      <c r="A110" s="324" t="s">
        <v>921</v>
      </c>
      <c r="B110" s="333" t="str">
        <f t="shared" si="19"/>
        <v>Independence Public Library</v>
      </c>
      <c r="C110" s="325" t="s">
        <v>922</v>
      </c>
      <c r="D110" s="326">
        <v>42</v>
      </c>
      <c r="E110" s="327">
        <v>1647</v>
      </c>
      <c r="F110" s="326">
        <v>1</v>
      </c>
      <c r="G110" s="326">
        <v>0</v>
      </c>
      <c r="H110" s="326" t="s">
        <v>722</v>
      </c>
      <c r="I110" s="326">
        <v>500</v>
      </c>
      <c r="J110" s="328" t="s">
        <v>479</v>
      </c>
      <c r="K110" s="338">
        <v>0.8</v>
      </c>
      <c r="L110" s="433">
        <f t="shared" si="12"/>
        <v>0.19999999999999996</v>
      </c>
      <c r="M110" s="441">
        <v>5000</v>
      </c>
      <c r="N110" s="440">
        <v>5000</v>
      </c>
      <c r="O110" s="430">
        <f t="shared" si="13"/>
        <v>5000</v>
      </c>
      <c r="P110" s="339">
        <v>0</v>
      </c>
      <c r="Q110" s="340">
        <f t="shared" si="14"/>
        <v>5000</v>
      </c>
      <c r="R110" s="341" t="s">
        <v>1342</v>
      </c>
      <c r="S110" s="429" t="s">
        <v>1342</v>
      </c>
      <c r="T110" s="428" t="s">
        <v>1342</v>
      </c>
    </row>
    <row r="111" spans="1:368" x14ac:dyDescent="0.25">
      <c r="A111" s="333" t="s">
        <v>923</v>
      </c>
      <c r="B111" s="324" t="str">
        <f t="shared" si="19"/>
        <v>Iola Village Library</v>
      </c>
      <c r="C111" s="334" t="s">
        <v>924</v>
      </c>
      <c r="D111" s="335">
        <v>42</v>
      </c>
      <c r="E111" s="336">
        <v>3406</v>
      </c>
      <c r="F111" s="335">
        <v>1</v>
      </c>
      <c r="G111" s="335">
        <v>0</v>
      </c>
      <c r="H111" s="335" t="s">
        <v>925</v>
      </c>
      <c r="I111" s="335">
        <v>750</v>
      </c>
      <c r="J111" s="337" t="s">
        <v>926</v>
      </c>
      <c r="K111" s="329">
        <v>0.6</v>
      </c>
      <c r="L111" s="439">
        <f t="shared" si="12"/>
        <v>0.4</v>
      </c>
      <c r="M111" s="432">
        <v>7500</v>
      </c>
      <c r="N111" s="431">
        <v>5000</v>
      </c>
      <c r="O111" s="436">
        <f t="shared" si="13"/>
        <v>7500</v>
      </c>
      <c r="P111" s="330">
        <v>0</v>
      </c>
      <c r="Q111" s="331">
        <f t="shared" si="14"/>
        <v>7500</v>
      </c>
      <c r="R111" s="332">
        <v>9582.23</v>
      </c>
      <c r="S111" s="435">
        <f>MIN(Q111,R111)</f>
        <v>7500</v>
      </c>
      <c r="T111" s="434">
        <f>Q111-S111</f>
        <v>0</v>
      </c>
    </row>
    <row r="112" spans="1:368" x14ac:dyDescent="0.25">
      <c r="A112" s="324" t="s">
        <v>927</v>
      </c>
      <c r="B112" s="333" t="str">
        <f t="shared" si="19"/>
        <v>Iron Ridge Public Library</v>
      </c>
      <c r="C112" s="325" t="s">
        <v>928</v>
      </c>
      <c r="D112" s="326">
        <v>42</v>
      </c>
      <c r="E112" s="327">
        <v>1606</v>
      </c>
      <c r="F112" s="326">
        <v>1</v>
      </c>
      <c r="G112" s="326">
        <v>0</v>
      </c>
      <c r="H112" s="326" t="s">
        <v>750</v>
      </c>
      <c r="I112" s="326">
        <v>500</v>
      </c>
      <c r="J112" s="328" t="s">
        <v>929</v>
      </c>
      <c r="K112" s="338">
        <v>0.7</v>
      </c>
      <c r="L112" s="433">
        <f t="shared" si="12"/>
        <v>0.30000000000000004</v>
      </c>
      <c r="M112" s="441">
        <v>5000</v>
      </c>
      <c r="N112" s="440">
        <v>5000</v>
      </c>
      <c r="O112" s="430">
        <f t="shared" si="13"/>
        <v>5000</v>
      </c>
      <c r="P112" s="339">
        <v>0</v>
      </c>
      <c r="Q112" s="340">
        <f t="shared" si="14"/>
        <v>5000</v>
      </c>
      <c r="R112" s="341">
        <v>9582.23</v>
      </c>
      <c r="S112" s="429">
        <f>MIN(Q112,R112)</f>
        <v>5000</v>
      </c>
      <c r="T112" s="428">
        <f>Q112-S112</f>
        <v>0</v>
      </c>
    </row>
    <row r="113" spans="1:368" x14ac:dyDescent="0.25">
      <c r="A113" s="333" t="s">
        <v>930</v>
      </c>
      <c r="B113" s="324" t="str">
        <f t="shared" si="19"/>
        <v>Jane Morgan Memorial Library</v>
      </c>
      <c r="C113" s="334" t="s">
        <v>931</v>
      </c>
      <c r="D113" s="335">
        <v>42</v>
      </c>
      <c r="E113" s="336">
        <v>2358</v>
      </c>
      <c r="F113" s="335">
        <v>1</v>
      </c>
      <c r="G113" s="335">
        <v>0</v>
      </c>
      <c r="H113" s="335" t="s">
        <v>678</v>
      </c>
      <c r="I113" s="335">
        <v>750</v>
      </c>
      <c r="J113" s="337" t="s">
        <v>932</v>
      </c>
      <c r="K113" s="329">
        <v>0.7</v>
      </c>
      <c r="L113" s="439">
        <f t="shared" si="12"/>
        <v>0.30000000000000004</v>
      </c>
      <c r="M113" s="432">
        <v>7500</v>
      </c>
      <c r="N113" s="431">
        <v>5000</v>
      </c>
      <c r="O113" s="436">
        <f t="shared" si="13"/>
        <v>7500</v>
      </c>
      <c r="P113" s="330">
        <v>0</v>
      </c>
      <c r="Q113" s="331">
        <f t="shared" si="14"/>
        <v>7500</v>
      </c>
      <c r="R113" s="332">
        <v>9582.23</v>
      </c>
      <c r="S113" s="435">
        <f>MIN(Q113,R113)</f>
        <v>7500</v>
      </c>
      <c r="T113" s="434">
        <f>Q113-S113</f>
        <v>0</v>
      </c>
    </row>
    <row r="114" spans="1:368" x14ac:dyDescent="0.25">
      <c r="A114" s="324" t="s">
        <v>933</v>
      </c>
      <c r="B114" s="333" t="str">
        <f t="shared" si="19"/>
        <v>Jean M. Thomsen Memorial Library</v>
      </c>
      <c r="C114" s="325" t="s">
        <v>934</v>
      </c>
      <c r="D114" s="326">
        <v>42</v>
      </c>
      <c r="E114" s="327">
        <v>1344</v>
      </c>
      <c r="F114" s="326">
        <v>1</v>
      </c>
      <c r="G114" s="326">
        <v>0</v>
      </c>
      <c r="H114" s="326" t="s">
        <v>935</v>
      </c>
      <c r="I114" s="326">
        <v>500</v>
      </c>
      <c r="J114" s="328" t="s">
        <v>936</v>
      </c>
      <c r="K114" s="338">
        <v>0.6</v>
      </c>
      <c r="L114" s="433">
        <f t="shared" si="12"/>
        <v>0.4</v>
      </c>
      <c r="M114" s="441">
        <v>5000</v>
      </c>
      <c r="N114" s="440">
        <v>5000</v>
      </c>
      <c r="O114" s="430">
        <f t="shared" si="13"/>
        <v>5000</v>
      </c>
      <c r="P114" s="339">
        <v>0</v>
      </c>
      <c r="Q114" s="340">
        <f t="shared" si="14"/>
        <v>5000</v>
      </c>
      <c r="R114" s="341">
        <v>9582.23</v>
      </c>
      <c r="S114" s="429">
        <f>MIN(Q114,R114)</f>
        <v>5000</v>
      </c>
      <c r="T114" s="428">
        <f>Q114-S114</f>
        <v>0</v>
      </c>
    </row>
    <row r="115" spans="1:368" s="343" customFormat="1" x14ac:dyDescent="0.25">
      <c r="A115" s="333" t="s">
        <v>1337</v>
      </c>
      <c r="B115" s="324" t="str">
        <f t="shared" si="19"/>
        <v>John Bosshard Memorial Library</v>
      </c>
      <c r="C115" s="334"/>
      <c r="D115" s="335"/>
      <c r="E115" s="336"/>
      <c r="F115" s="335"/>
      <c r="G115" s="335"/>
      <c r="H115" s="335"/>
      <c r="I115" s="335"/>
      <c r="J115" s="337"/>
      <c r="K115" s="329">
        <v>0.7</v>
      </c>
      <c r="L115" s="439">
        <f t="shared" si="12"/>
        <v>0.30000000000000004</v>
      </c>
      <c r="M115" s="438" t="s">
        <v>1352</v>
      </c>
      <c r="N115" s="437">
        <v>5000</v>
      </c>
      <c r="O115" s="436">
        <f t="shared" si="13"/>
        <v>5000</v>
      </c>
      <c r="P115" s="330">
        <v>0</v>
      </c>
      <c r="Q115" s="331">
        <f t="shared" si="14"/>
        <v>5000</v>
      </c>
      <c r="R115" s="332" t="s">
        <v>1342</v>
      </c>
      <c r="S115" s="435" t="s">
        <v>1342</v>
      </c>
      <c r="T115" s="434" t="s">
        <v>1342</v>
      </c>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c r="FQ115" s="19"/>
      <c r="FR115" s="19"/>
      <c r="FS115" s="19"/>
      <c r="FT115" s="19"/>
      <c r="FU115" s="19"/>
      <c r="FV115" s="19"/>
      <c r="FW115" s="19"/>
      <c r="FX115" s="19"/>
      <c r="FY115" s="19"/>
      <c r="FZ115" s="19"/>
      <c r="GA115" s="19"/>
      <c r="GB115" s="19"/>
      <c r="GC115" s="19"/>
      <c r="GD115" s="19"/>
      <c r="GE115" s="19"/>
      <c r="GF115" s="19"/>
      <c r="GG115" s="19"/>
      <c r="GH115" s="19"/>
      <c r="GI115" s="19"/>
      <c r="GJ115" s="19"/>
      <c r="GK115" s="19"/>
      <c r="GL115" s="19"/>
      <c r="GM115" s="19"/>
      <c r="GN115" s="19"/>
      <c r="GO115" s="19"/>
      <c r="GP115" s="19"/>
      <c r="GQ115" s="19"/>
      <c r="GR115" s="19"/>
      <c r="GS115" s="19"/>
      <c r="GT115" s="19"/>
      <c r="GU115" s="19"/>
      <c r="GV115" s="19"/>
      <c r="GW115" s="19"/>
      <c r="GX115" s="19"/>
      <c r="GY115" s="19"/>
      <c r="GZ115" s="19"/>
      <c r="HA115" s="19"/>
      <c r="HB115" s="19"/>
      <c r="HC115" s="19"/>
      <c r="HD115" s="19"/>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c r="IL115" s="19"/>
      <c r="IM115" s="19"/>
      <c r="IN115" s="19"/>
      <c r="IO115" s="19"/>
      <c r="IP115" s="19"/>
      <c r="IQ115" s="19"/>
      <c r="IR115" s="19"/>
      <c r="IS115" s="19"/>
      <c r="IT115" s="19"/>
      <c r="IU115" s="19"/>
      <c r="IV115" s="19"/>
      <c r="IW115" s="19"/>
      <c r="IX115" s="19"/>
      <c r="IY115" s="19"/>
      <c r="IZ115" s="19"/>
      <c r="JA115" s="19"/>
      <c r="JB115" s="19"/>
      <c r="JC115" s="19"/>
      <c r="JD115" s="19"/>
      <c r="JE115" s="19"/>
      <c r="JF115" s="19"/>
      <c r="JG115" s="19"/>
      <c r="JH115" s="19"/>
      <c r="JI115" s="19"/>
      <c r="JJ115" s="19"/>
      <c r="JK115" s="19"/>
      <c r="JL115" s="19"/>
      <c r="JM115" s="19"/>
      <c r="JN115" s="19"/>
      <c r="JO115" s="19"/>
      <c r="JP115" s="19"/>
      <c r="JQ115" s="19"/>
      <c r="JR115" s="19"/>
      <c r="JS115" s="19"/>
      <c r="JT115" s="19"/>
      <c r="JU115" s="19"/>
      <c r="JV115" s="19"/>
      <c r="JW115" s="19"/>
      <c r="JX115" s="19"/>
      <c r="JY115" s="19"/>
      <c r="JZ115" s="19"/>
      <c r="KA115" s="19"/>
      <c r="KB115" s="19"/>
      <c r="KC115" s="19"/>
      <c r="KD115" s="19"/>
      <c r="KE115" s="19"/>
      <c r="KF115" s="19"/>
      <c r="KG115" s="19"/>
      <c r="KH115" s="19"/>
      <c r="KI115" s="19"/>
      <c r="KJ115" s="19"/>
      <c r="KK115" s="19"/>
      <c r="KL115" s="19"/>
      <c r="KM115" s="19"/>
      <c r="KN115" s="19"/>
      <c r="KO115" s="19"/>
      <c r="KP115" s="19"/>
      <c r="KQ115" s="19"/>
      <c r="KR115" s="19"/>
      <c r="KS115" s="19"/>
      <c r="KT115" s="19"/>
      <c r="KU115" s="19"/>
      <c r="KV115" s="19"/>
      <c r="KW115" s="19"/>
      <c r="KX115" s="19"/>
      <c r="KY115" s="19"/>
      <c r="KZ115" s="19"/>
      <c r="LA115" s="19"/>
      <c r="LB115" s="19"/>
      <c r="LC115" s="19"/>
      <c r="LD115" s="19"/>
      <c r="LE115" s="19"/>
      <c r="LF115" s="19"/>
      <c r="LG115" s="19"/>
      <c r="LH115" s="19"/>
      <c r="LI115" s="19"/>
      <c r="LJ115" s="19"/>
      <c r="LK115" s="19"/>
      <c r="LL115" s="19"/>
      <c r="LM115" s="19"/>
      <c r="LN115" s="19"/>
      <c r="LO115" s="19"/>
      <c r="LP115" s="19"/>
      <c r="LQ115" s="19"/>
      <c r="LR115" s="19"/>
      <c r="LS115" s="19"/>
      <c r="LT115" s="19"/>
      <c r="LU115" s="19"/>
      <c r="LV115" s="19"/>
      <c r="LW115" s="19"/>
      <c r="LX115" s="19"/>
      <c r="LY115" s="19"/>
      <c r="LZ115" s="19"/>
      <c r="MA115" s="19"/>
      <c r="MB115" s="19"/>
      <c r="MC115" s="19"/>
      <c r="MD115" s="19"/>
      <c r="ME115" s="19"/>
      <c r="MF115" s="19"/>
      <c r="MG115" s="19"/>
      <c r="MH115" s="19"/>
      <c r="MI115" s="19"/>
      <c r="MJ115" s="19"/>
      <c r="MK115" s="19"/>
      <c r="ML115" s="19"/>
      <c r="MM115" s="19"/>
      <c r="MN115" s="19"/>
      <c r="MO115" s="19"/>
      <c r="MP115" s="19"/>
      <c r="MQ115" s="19"/>
      <c r="MR115" s="19"/>
      <c r="MS115" s="19"/>
      <c r="MT115" s="19"/>
      <c r="MU115" s="19"/>
      <c r="MV115" s="19"/>
      <c r="MW115" s="19"/>
      <c r="MX115" s="19"/>
      <c r="MY115" s="19"/>
      <c r="MZ115" s="19"/>
      <c r="NA115" s="19"/>
      <c r="NB115" s="19"/>
      <c r="NC115" s="19"/>
      <c r="ND115" s="19"/>
    </row>
    <row r="116" spans="1:368" x14ac:dyDescent="0.25">
      <c r="A116" s="324" t="s">
        <v>937</v>
      </c>
      <c r="B116" s="333" t="str">
        <f t="shared" si="19"/>
        <v>John Turgeson Public Library</v>
      </c>
      <c r="C116" s="325" t="s">
        <v>938</v>
      </c>
      <c r="D116" s="326">
        <v>42</v>
      </c>
      <c r="E116" s="327">
        <v>1423</v>
      </c>
      <c r="F116" s="326">
        <v>1</v>
      </c>
      <c r="G116" s="326">
        <v>0</v>
      </c>
      <c r="H116" s="326" t="s">
        <v>685</v>
      </c>
      <c r="I116" s="326">
        <v>500</v>
      </c>
      <c r="J116" s="328" t="s">
        <v>939</v>
      </c>
      <c r="K116" s="338">
        <v>0.6</v>
      </c>
      <c r="L116" s="433">
        <f t="shared" si="12"/>
        <v>0.4</v>
      </c>
      <c r="M116" s="441">
        <v>5000</v>
      </c>
      <c r="N116" s="440">
        <v>5000</v>
      </c>
      <c r="O116" s="430">
        <f t="shared" si="13"/>
        <v>5000</v>
      </c>
      <c r="P116" s="339">
        <v>0</v>
      </c>
      <c r="Q116" s="340">
        <f t="shared" si="14"/>
        <v>5000</v>
      </c>
      <c r="R116" s="341">
        <v>9582.23</v>
      </c>
      <c r="S116" s="429">
        <f t="shared" ref="S116:S133" si="22">MIN(Q116,R116)</f>
        <v>5000</v>
      </c>
      <c r="T116" s="428">
        <f t="shared" ref="T116:T133" si="23">Q116-S116</f>
        <v>0</v>
      </c>
    </row>
    <row r="117" spans="1:368" x14ac:dyDescent="0.25">
      <c r="A117" s="333" t="s">
        <v>940</v>
      </c>
      <c r="B117" s="324" t="str">
        <f t="shared" si="19"/>
        <v>Johnson Public Library</v>
      </c>
      <c r="C117" s="334" t="s">
        <v>941</v>
      </c>
      <c r="D117" s="335">
        <v>43</v>
      </c>
      <c r="E117" s="336">
        <v>6909</v>
      </c>
      <c r="F117" s="335">
        <v>1</v>
      </c>
      <c r="G117" s="335">
        <v>0</v>
      </c>
      <c r="H117" s="335" t="s">
        <v>685</v>
      </c>
      <c r="I117" s="335">
        <v>1000</v>
      </c>
      <c r="J117" s="337" t="s">
        <v>942</v>
      </c>
      <c r="K117" s="329">
        <v>0.7</v>
      </c>
      <c r="L117" s="439">
        <f t="shared" si="12"/>
        <v>0.30000000000000004</v>
      </c>
      <c r="M117" s="432">
        <v>10000</v>
      </c>
      <c r="N117" s="431">
        <v>7500</v>
      </c>
      <c r="O117" s="436">
        <f t="shared" si="13"/>
        <v>10000</v>
      </c>
      <c r="P117" s="330">
        <v>0</v>
      </c>
      <c r="Q117" s="331">
        <f t="shared" si="14"/>
        <v>10000</v>
      </c>
      <c r="R117" s="332">
        <v>21320.45</v>
      </c>
      <c r="S117" s="435">
        <f t="shared" si="22"/>
        <v>10000</v>
      </c>
      <c r="T117" s="434">
        <f t="shared" si="23"/>
        <v>0</v>
      </c>
    </row>
    <row r="118" spans="1:368" x14ac:dyDescent="0.25">
      <c r="A118" s="324" t="s">
        <v>943</v>
      </c>
      <c r="B118" s="333" t="str">
        <f t="shared" si="19"/>
        <v>Karl Junginger Memorial Library</v>
      </c>
      <c r="C118" s="325" t="s">
        <v>944</v>
      </c>
      <c r="D118" s="326">
        <v>41</v>
      </c>
      <c r="E118" s="327">
        <v>4081</v>
      </c>
      <c r="F118" s="326">
        <v>1</v>
      </c>
      <c r="G118" s="326">
        <v>0</v>
      </c>
      <c r="H118" s="326" t="s">
        <v>945</v>
      </c>
      <c r="I118" s="326">
        <v>750</v>
      </c>
      <c r="J118" s="328" t="s">
        <v>625</v>
      </c>
      <c r="K118" s="338">
        <v>0.6</v>
      </c>
      <c r="L118" s="433">
        <f t="shared" si="12"/>
        <v>0.4</v>
      </c>
      <c r="M118" s="441">
        <v>7500</v>
      </c>
      <c r="N118" s="440">
        <v>7500</v>
      </c>
      <c r="O118" s="430">
        <f t="shared" si="13"/>
        <v>7500</v>
      </c>
      <c r="P118" s="339">
        <v>0</v>
      </c>
      <c r="Q118" s="340">
        <f t="shared" si="14"/>
        <v>7500</v>
      </c>
      <c r="R118" s="341">
        <v>32531.66</v>
      </c>
      <c r="S118" s="429">
        <f t="shared" si="22"/>
        <v>7500</v>
      </c>
      <c r="T118" s="428">
        <f t="shared" si="23"/>
        <v>0</v>
      </c>
    </row>
    <row r="119" spans="1:368" x14ac:dyDescent="0.25">
      <c r="A119" s="333" t="s">
        <v>946</v>
      </c>
      <c r="B119" s="324" t="str">
        <f t="shared" si="19"/>
        <v>Kendall Public Library</v>
      </c>
      <c r="C119" s="334" t="s">
        <v>947</v>
      </c>
      <c r="D119" s="335">
        <v>43</v>
      </c>
      <c r="E119" s="336">
        <v>1791</v>
      </c>
      <c r="F119" s="335">
        <v>1</v>
      </c>
      <c r="G119" s="335">
        <v>0</v>
      </c>
      <c r="H119" s="335" t="s">
        <v>769</v>
      </c>
      <c r="I119" s="335">
        <v>500</v>
      </c>
      <c r="J119" s="337" t="s">
        <v>948</v>
      </c>
      <c r="K119" s="329">
        <v>0.7</v>
      </c>
      <c r="L119" s="439">
        <f t="shared" si="12"/>
        <v>0.30000000000000004</v>
      </c>
      <c r="M119" s="438">
        <v>5000</v>
      </c>
      <c r="N119" s="437">
        <v>5000</v>
      </c>
      <c r="O119" s="436">
        <f t="shared" si="13"/>
        <v>5000</v>
      </c>
      <c r="P119" s="330">
        <v>497</v>
      </c>
      <c r="Q119" s="331">
        <f t="shared" si="14"/>
        <v>4503</v>
      </c>
      <c r="R119" s="332">
        <v>9582.23</v>
      </c>
      <c r="S119" s="435">
        <f t="shared" si="22"/>
        <v>4503</v>
      </c>
      <c r="T119" s="434">
        <f t="shared" si="23"/>
        <v>0</v>
      </c>
    </row>
    <row r="120" spans="1:368" x14ac:dyDescent="0.25">
      <c r="A120" s="324" t="s">
        <v>949</v>
      </c>
      <c r="B120" s="333" t="str">
        <f t="shared" si="19"/>
        <v>Knutson Memorial Library</v>
      </c>
      <c r="C120" s="325" t="s">
        <v>950</v>
      </c>
      <c r="D120" s="326">
        <v>42</v>
      </c>
      <c r="E120" s="327">
        <v>1944</v>
      </c>
      <c r="F120" s="326">
        <v>1</v>
      </c>
      <c r="G120" s="326">
        <v>0</v>
      </c>
      <c r="H120" s="326" t="s">
        <v>705</v>
      </c>
      <c r="I120" s="326">
        <v>500</v>
      </c>
      <c r="J120" s="328" t="s">
        <v>951</v>
      </c>
      <c r="K120" s="338">
        <v>0.6</v>
      </c>
      <c r="L120" s="433">
        <f t="shared" si="12"/>
        <v>0.4</v>
      </c>
      <c r="M120" s="441">
        <v>5000</v>
      </c>
      <c r="N120" s="440">
        <v>5000</v>
      </c>
      <c r="O120" s="430">
        <f t="shared" si="13"/>
        <v>5000</v>
      </c>
      <c r="P120" s="339">
        <v>403</v>
      </c>
      <c r="Q120" s="340">
        <f t="shared" si="14"/>
        <v>4597</v>
      </c>
      <c r="R120" s="341">
        <v>14883.59</v>
      </c>
      <c r="S120" s="429">
        <f t="shared" si="22"/>
        <v>4597</v>
      </c>
      <c r="T120" s="428">
        <f t="shared" si="23"/>
        <v>0</v>
      </c>
    </row>
    <row r="121" spans="1:368" x14ac:dyDescent="0.25">
      <c r="A121" s="333" t="s">
        <v>952</v>
      </c>
      <c r="B121" s="324" t="str">
        <f t="shared" si="19"/>
        <v>Kraemer Library &amp; Community Center</v>
      </c>
      <c r="C121" s="334" t="s">
        <v>953</v>
      </c>
      <c r="D121" s="335">
        <v>42</v>
      </c>
      <c r="E121" s="336">
        <v>2484</v>
      </c>
      <c r="F121" s="335">
        <v>1</v>
      </c>
      <c r="G121" s="335">
        <v>0</v>
      </c>
      <c r="H121" s="335" t="s">
        <v>954</v>
      </c>
      <c r="I121" s="335">
        <v>750</v>
      </c>
      <c r="J121" s="337" t="s">
        <v>955</v>
      </c>
      <c r="K121" s="329">
        <v>0.6</v>
      </c>
      <c r="L121" s="439">
        <f t="shared" si="12"/>
        <v>0.4</v>
      </c>
      <c r="M121" s="432">
        <v>7500</v>
      </c>
      <c r="N121" s="431">
        <v>5000</v>
      </c>
      <c r="O121" s="436">
        <f t="shared" si="13"/>
        <v>7500</v>
      </c>
      <c r="P121" s="330">
        <v>0</v>
      </c>
      <c r="Q121" s="331">
        <f t="shared" si="14"/>
        <v>7500</v>
      </c>
      <c r="R121" s="332">
        <v>17966.669999999998</v>
      </c>
      <c r="S121" s="435">
        <f t="shared" si="22"/>
        <v>7500</v>
      </c>
      <c r="T121" s="434">
        <f t="shared" si="23"/>
        <v>0</v>
      </c>
    </row>
    <row r="122" spans="1:368" x14ac:dyDescent="0.25">
      <c r="A122" s="324" t="s">
        <v>956</v>
      </c>
      <c r="B122" s="333" t="str">
        <f t="shared" si="19"/>
        <v>La Valle Public Library</v>
      </c>
      <c r="C122" s="325" t="s">
        <v>957</v>
      </c>
      <c r="D122" s="326">
        <v>42</v>
      </c>
      <c r="E122" s="327">
        <v>1192</v>
      </c>
      <c r="F122" s="326">
        <v>1</v>
      </c>
      <c r="G122" s="326">
        <v>0</v>
      </c>
      <c r="H122" s="326" t="s">
        <v>954</v>
      </c>
      <c r="I122" s="326">
        <v>500</v>
      </c>
      <c r="J122" s="328" t="s">
        <v>958</v>
      </c>
      <c r="K122" s="338">
        <v>0.7</v>
      </c>
      <c r="L122" s="433">
        <f t="shared" si="12"/>
        <v>0.30000000000000004</v>
      </c>
      <c r="M122" s="441">
        <v>5000</v>
      </c>
      <c r="N122" s="440">
        <v>5000</v>
      </c>
      <c r="O122" s="430">
        <f t="shared" si="13"/>
        <v>5000</v>
      </c>
      <c r="P122" s="339">
        <v>0</v>
      </c>
      <c r="Q122" s="340">
        <f t="shared" si="14"/>
        <v>5000</v>
      </c>
      <c r="R122" s="341">
        <v>9582.23</v>
      </c>
      <c r="S122" s="429">
        <f t="shared" si="22"/>
        <v>5000</v>
      </c>
      <c r="T122" s="428">
        <f t="shared" si="23"/>
        <v>0</v>
      </c>
    </row>
    <row r="123" spans="1:368" x14ac:dyDescent="0.25">
      <c r="A123" s="333" t="s">
        <v>959</v>
      </c>
      <c r="B123" s="324" t="str">
        <f t="shared" si="19"/>
        <v>Lac Courte Oreilles Ojibwa College Community Library</v>
      </c>
      <c r="C123" s="334" t="s">
        <v>960</v>
      </c>
      <c r="D123" s="335">
        <v>42</v>
      </c>
      <c r="E123" s="336">
        <v>2772</v>
      </c>
      <c r="F123" s="335">
        <v>1</v>
      </c>
      <c r="G123" s="335">
        <v>0</v>
      </c>
      <c r="H123" s="335" t="s">
        <v>961</v>
      </c>
      <c r="I123" s="335">
        <v>750</v>
      </c>
      <c r="J123" s="337" t="s">
        <v>962</v>
      </c>
      <c r="K123" s="329">
        <v>0.7</v>
      </c>
      <c r="L123" s="439">
        <f t="shared" si="12"/>
        <v>0.30000000000000004</v>
      </c>
      <c r="M123" s="438">
        <v>7500</v>
      </c>
      <c r="N123" s="437">
        <v>7500</v>
      </c>
      <c r="O123" s="436">
        <f t="shared" si="13"/>
        <v>7500</v>
      </c>
      <c r="P123" s="330">
        <v>0</v>
      </c>
      <c r="Q123" s="331">
        <f t="shared" si="14"/>
        <v>7500</v>
      </c>
      <c r="R123" s="332">
        <v>9582.23</v>
      </c>
      <c r="S123" s="435">
        <f t="shared" si="22"/>
        <v>7500</v>
      </c>
      <c r="T123" s="434">
        <f t="shared" si="23"/>
        <v>0</v>
      </c>
    </row>
    <row r="124" spans="1:368" x14ac:dyDescent="0.25">
      <c r="A124" s="324" t="s">
        <v>963</v>
      </c>
      <c r="B124" s="333" t="str">
        <f t="shared" si="19"/>
        <v>Lakes Country Public Library</v>
      </c>
      <c r="C124" s="325" t="s">
        <v>964</v>
      </c>
      <c r="D124" s="326">
        <v>43</v>
      </c>
      <c r="E124" s="327">
        <v>6287</v>
      </c>
      <c r="F124" s="326">
        <v>1</v>
      </c>
      <c r="G124" s="326">
        <v>0</v>
      </c>
      <c r="H124" s="326" t="s">
        <v>886</v>
      </c>
      <c r="I124" s="326">
        <v>1000</v>
      </c>
      <c r="J124" s="328" t="s">
        <v>965</v>
      </c>
      <c r="K124" s="338">
        <v>0.8</v>
      </c>
      <c r="L124" s="433">
        <f t="shared" si="12"/>
        <v>0.19999999999999996</v>
      </c>
      <c r="M124" s="432">
        <v>10000</v>
      </c>
      <c r="N124" s="431">
        <v>5000</v>
      </c>
      <c r="O124" s="430">
        <f t="shared" si="13"/>
        <v>10000</v>
      </c>
      <c r="P124" s="339">
        <v>0</v>
      </c>
      <c r="Q124" s="340">
        <f t="shared" si="14"/>
        <v>10000</v>
      </c>
      <c r="R124" s="341">
        <v>9582.23</v>
      </c>
      <c r="S124" s="429">
        <f t="shared" si="22"/>
        <v>9582.23</v>
      </c>
      <c r="T124" s="428">
        <f t="shared" si="23"/>
        <v>417.77000000000044</v>
      </c>
    </row>
    <row r="125" spans="1:368" x14ac:dyDescent="0.25">
      <c r="A125" s="333" t="s">
        <v>966</v>
      </c>
      <c r="B125" s="324" t="str">
        <f t="shared" si="19"/>
        <v>Lakeview Community Library</v>
      </c>
      <c r="C125" s="334" t="s">
        <v>967</v>
      </c>
      <c r="D125" s="335">
        <v>42</v>
      </c>
      <c r="E125" s="336">
        <v>5794</v>
      </c>
      <c r="F125" s="335">
        <v>1</v>
      </c>
      <c r="G125" s="335">
        <v>0</v>
      </c>
      <c r="H125" s="335" t="s">
        <v>772</v>
      </c>
      <c r="I125" s="335">
        <v>1000</v>
      </c>
      <c r="J125" s="337" t="s">
        <v>569</v>
      </c>
      <c r="K125" s="329">
        <v>0.6</v>
      </c>
      <c r="L125" s="439">
        <f t="shared" si="12"/>
        <v>0.4</v>
      </c>
      <c r="M125" s="432">
        <v>10000</v>
      </c>
      <c r="N125" s="431">
        <v>5000</v>
      </c>
      <c r="O125" s="436">
        <f t="shared" si="13"/>
        <v>10000</v>
      </c>
      <c r="P125" s="330">
        <v>0</v>
      </c>
      <c r="Q125" s="331">
        <f t="shared" si="14"/>
        <v>10000</v>
      </c>
      <c r="R125" s="332">
        <v>26590.68</v>
      </c>
      <c r="S125" s="435">
        <f t="shared" si="22"/>
        <v>10000</v>
      </c>
      <c r="T125" s="434">
        <f t="shared" si="23"/>
        <v>0</v>
      </c>
    </row>
    <row r="126" spans="1:368" x14ac:dyDescent="0.25">
      <c r="A126" s="324" t="s">
        <v>968</v>
      </c>
      <c r="B126" s="333" t="str">
        <f t="shared" si="19"/>
        <v>Land O Lakes Public Library</v>
      </c>
      <c r="C126" s="325" t="s">
        <v>969</v>
      </c>
      <c r="D126" s="326">
        <v>43</v>
      </c>
      <c r="E126" s="327">
        <v>871</v>
      </c>
      <c r="F126" s="326">
        <v>1</v>
      </c>
      <c r="G126" s="326">
        <v>0</v>
      </c>
      <c r="H126" s="326" t="s">
        <v>712</v>
      </c>
      <c r="I126" s="326">
        <v>500</v>
      </c>
      <c r="J126" s="328" t="s">
        <v>970</v>
      </c>
      <c r="K126" s="338">
        <v>0.7</v>
      </c>
      <c r="L126" s="433">
        <f t="shared" si="12"/>
        <v>0.30000000000000004</v>
      </c>
      <c r="M126" s="441">
        <v>5000</v>
      </c>
      <c r="N126" s="440">
        <v>5000</v>
      </c>
      <c r="O126" s="430">
        <f t="shared" si="13"/>
        <v>5000</v>
      </c>
      <c r="P126" s="339">
        <v>0</v>
      </c>
      <c r="Q126" s="340">
        <f t="shared" si="14"/>
        <v>5000</v>
      </c>
      <c r="R126" s="341">
        <v>21991.21</v>
      </c>
      <c r="S126" s="429">
        <f t="shared" si="22"/>
        <v>5000</v>
      </c>
      <c r="T126" s="428">
        <f t="shared" si="23"/>
        <v>0</v>
      </c>
    </row>
    <row r="127" spans="1:368" x14ac:dyDescent="0.25">
      <c r="A127" s="333" t="s">
        <v>971</v>
      </c>
      <c r="B127" s="324" t="str">
        <f t="shared" si="19"/>
        <v>Larsen Family Public Library</v>
      </c>
      <c r="C127" s="334" t="s">
        <v>972</v>
      </c>
      <c r="D127" s="335">
        <v>43</v>
      </c>
      <c r="E127" s="336">
        <v>8744</v>
      </c>
      <c r="F127" s="335">
        <v>1</v>
      </c>
      <c r="G127" s="335">
        <v>0</v>
      </c>
      <c r="H127" s="335" t="s">
        <v>894</v>
      </c>
      <c r="I127" s="335">
        <v>1000</v>
      </c>
      <c r="J127" s="337" t="s">
        <v>631</v>
      </c>
      <c r="K127" s="329">
        <v>0.8</v>
      </c>
      <c r="L127" s="439">
        <f t="shared" si="12"/>
        <v>0.19999999999999996</v>
      </c>
      <c r="M127" s="432">
        <v>10000</v>
      </c>
      <c r="N127" s="431">
        <v>5000</v>
      </c>
      <c r="O127" s="436">
        <f t="shared" si="13"/>
        <v>10000</v>
      </c>
      <c r="P127" s="330">
        <v>0</v>
      </c>
      <c r="Q127" s="331">
        <f t="shared" si="14"/>
        <v>10000</v>
      </c>
      <c r="R127" s="332">
        <v>14277.52</v>
      </c>
      <c r="S127" s="435">
        <f t="shared" si="22"/>
        <v>10000</v>
      </c>
      <c r="T127" s="434">
        <f t="shared" si="23"/>
        <v>0</v>
      </c>
    </row>
    <row r="128" spans="1:368" x14ac:dyDescent="0.25">
      <c r="A128" s="324" t="s">
        <v>973</v>
      </c>
      <c r="B128" s="333" t="str">
        <f t="shared" si="19"/>
        <v>Lawton Memorial Library</v>
      </c>
      <c r="C128" s="325" t="s">
        <v>974</v>
      </c>
      <c r="D128" s="326">
        <v>43</v>
      </c>
      <c r="E128" s="327">
        <v>2415</v>
      </c>
      <c r="F128" s="326">
        <v>1</v>
      </c>
      <c r="G128" s="326">
        <v>0</v>
      </c>
      <c r="H128" s="326" t="s">
        <v>705</v>
      </c>
      <c r="I128" s="326">
        <v>750</v>
      </c>
      <c r="J128" s="328" t="s">
        <v>975</v>
      </c>
      <c r="K128" s="338">
        <v>0.8</v>
      </c>
      <c r="L128" s="433">
        <f t="shared" si="12"/>
        <v>0.19999999999999996</v>
      </c>
      <c r="M128" s="432">
        <v>7500</v>
      </c>
      <c r="N128" s="431">
        <v>5000</v>
      </c>
      <c r="O128" s="430">
        <f t="shared" si="13"/>
        <v>7500</v>
      </c>
      <c r="P128" s="339">
        <v>202</v>
      </c>
      <c r="Q128" s="340">
        <f t="shared" si="14"/>
        <v>7298</v>
      </c>
      <c r="R128" s="341">
        <v>9582.23</v>
      </c>
      <c r="S128" s="429">
        <f t="shared" si="22"/>
        <v>7298</v>
      </c>
      <c r="T128" s="428">
        <f t="shared" si="23"/>
        <v>0</v>
      </c>
    </row>
    <row r="129" spans="1:368" x14ac:dyDescent="0.25">
      <c r="A129" s="333" t="s">
        <v>976</v>
      </c>
      <c r="B129" s="324" t="str">
        <f t="shared" si="19"/>
        <v>Legion Memorial Library</v>
      </c>
      <c r="C129" s="334" t="s">
        <v>977</v>
      </c>
      <c r="D129" s="335">
        <v>43</v>
      </c>
      <c r="E129" s="336">
        <v>2676</v>
      </c>
      <c r="F129" s="335">
        <v>1</v>
      </c>
      <c r="G129" s="335">
        <v>0</v>
      </c>
      <c r="H129" s="335" t="s">
        <v>691</v>
      </c>
      <c r="I129" s="335">
        <v>750</v>
      </c>
      <c r="J129" s="337" t="s">
        <v>510</v>
      </c>
      <c r="K129" s="329">
        <v>0.8</v>
      </c>
      <c r="L129" s="439">
        <f t="shared" si="12"/>
        <v>0.19999999999999996</v>
      </c>
      <c r="M129" s="432">
        <v>7500</v>
      </c>
      <c r="N129" s="431">
        <v>5000</v>
      </c>
      <c r="O129" s="436">
        <f t="shared" si="13"/>
        <v>7500</v>
      </c>
      <c r="P129" s="330">
        <v>0</v>
      </c>
      <c r="Q129" s="331">
        <f t="shared" si="14"/>
        <v>7500</v>
      </c>
      <c r="R129" s="332">
        <v>9582.23</v>
      </c>
      <c r="S129" s="435">
        <f t="shared" si="22"/>
        <v>7500</v>
      </c>
      <c r="T129" s="434">
        <f t="shared" si="23"/>
        <v>0</v>
      </c>
    </row>
    <row r="130" spans="1:368" x14ac:dyDescent="0.25">
      <c r="A130" s="324" t="s">
        <v>978</v>
      </c>
      <c r="B130" s="333" t="str">
        <f t="shared" si="19"/>
        <v>Lena Public Library</v>
      </c>
      <c r="C130" s="325" t="s">
        <v>979</v>
      </c>
      <c r="D130" s="326">
        <v>42</v>
      </c>
      <c r="E130" s="327">
        <v>3321</v>
      </c>
      <c r="F130" s="326">
        <v>1</v>
      </c>
      <c r="G130" s="326">
        <v>0</v>
      </c>
      <c r="H130" s="326" t="s">
        <v>886</v>
      </c>
      <c r="I130" s="326">
        <v>750</v>
      </c>
      <c r="J130" s="328" t="s">
        <v>495</v>
      </c>
      <c r="K130" s="338">
        <v>0.7</v>
      </c>
      <c r="L130" s="433">
        <f t="shared" si="12"/>
        <v>0.30000000000000004</v>
      </c>
      <c r="M130" s="432">
        <v>7500</v>
      </c>
      <c r="N130" s="431">
        <v>5000</v>
      </c>
      <c r="O130" s="430">
        <f t="shared" si="13"/>
        <v>7500</v>
      </c>
      <c r="P130" s="339">
        <v>0</v>
      </c>
      <c r="Q130" s="340">
        <f t="shared" si="14"/>
        <v>7500</v>
      </c>
      <c r="R130" s="341">
        <v>9582.23</v>
      </c>
      <c r="S130" s="429">
        <f t="shared" si="22"/>
        <v>7500</v>
      </c>
      <c r="T130" s="428">
        <f t="shared" si="23"/>
        <v>0</v>
      </c>
    </row>
    <row r="131" spans="1:368" x14ac:dyDescent="0.25">
      <c r="A131" s="333" t="s">
        <v>980</v>
      </c>
      <c r="B131" s="324" t="str">
        <f t="shared" si="19"/>
        <v>Leon-Saxeville Township Library</v>
      </c>
      <c r="C131" s="334" t="s">
        <v>981</v>
      </c>
      <c r="D131" s="335">
        <v>42</v>
      </c>
      <c r="E131" s="336">
        <v>2774</v>
      </c>
      <c r="F131" s="335">
        <v>1</v>
      </c>
      <c r="G131" s="335">
        <v>0</v>
      </c>
      <c r="H131" s="335" t="s">
        <v>793</v>
      </c>
      <c r="I131" s="335">
        <v>750</v>
      </c>
      <c r="J131" s="337" t="s">
        <v>982</v>
      </c>
      <c r="K131" s="329">
        <v>0.6</v>
      </c>
      <c r="L131" s="439">
        <f t="shared" ref="L131:L194" si="24">1-K131</f>
        <v>0.4</v>
      </c>
      <c r="M131" s="432">
        <v>7500</v>
      </c>
      <c r="N131" s="431">
        <v>5000</v>
      </c>
      <c r="O131" s="436">
        <f t="shared" ref="O131:O194" si="25">MAX(M131,N131)</f>
        <v>7500</v>
      </c>
      <c r="P131" s="330">
        <v>0</v>
      </c>
      <c r="Q131" s="331">
        <f t="shared" ref="Q131:Q194" si="26">O131-P131</f>
        <v>7500</v>
      </c>
      <c r="R131" s="332">
        <v>9582.23</v>
      </c>
      <c r="S131" s="435">
        <f t="shared" si="22"/>
        <v>7500</v>
      </c>
      <c r="T131" s="434">
        <f t="shared" si="23"/>
        <v>0</v>
      </c>
    </row>
    <row r="132" spans="1:368" x14ac:dyDescent="0.25">
      <c r="A132" s="324" t="s">
        <v>983</v>
      </c>
      <c r="B132" s="333" t="str">
        <f t="shared" si="19"/>
        <v>Lester Public Library Of Arpin</v>
      </c>
      <c r="C132" s="325" t="s">
        <v>984</v>
      </c>
      <c r="D132" s="326">
        <v>42</v>
      </c>
      <c r="E132" s="327">
        <v>1458</v>
      </c>
      <c r="F132" s="326">
        <v>1</v>
      </c>
      <c r="G132" s="326">
        <v>0</v>
      </c>
      <c r="H132" s="326" t="s">
        <v>985</v>
      </c>
      <c r="I132" s="326">
        <v>500</v>
      </c>
      <c r="J132" s="328" t="s">
        <v>986</v>
      </c>
      <c r="K132" s="338">
        <v>0.6</v>
      </c>
      <c r="L132" s="433">
        <f t="shared" si="24"/>
        <v>0.4</v>
      </c>
      <c r="M132" s="441">
        <v>5000</v>
      </c>
      <c r="N132" s="440">
        <v>5000</v>
      </c>
      <c r="O132" s="430">
        <f t="shared" si="25"/>
        <v>5000</v>
      </c>
      <c r="P132" s="339">
        <v>0</v>
      </c>
      <c r="Q132" s="340">
        <f t="shared" si="26"/>
        <v>5000</v>
      </c>
      <c r="R132" s="341">
        <v>9582.23</v>
      </c>
      <c r="S132" s="429">
        <f t="shared" si="22"/>
        <v>5000</v>
      </c>
      <c r="T132" s="428">
        <f t="shared" si="23"/>
        <v>0</v>
      </c>
    </row>
    <row r="133" spans="1:368" x14ac:dyDescent="0.25">
      <c r="A133" s="333" t="s">
        <v>987</v>
      </c>
      <c r="B133" s="324" t="str">
        <f t="shared" si="19"/>
        <v>Lester Public Library Of Rome</v>
      </c>
      <c r="C133" s="334" t="s">
        <v>988</v>
      </c>
      <c r="D133" s="335">
        <v>42</v>
      </c>
      <c r="E133" s="336">
        <v>2761</v>
      </c>
      <c r="F133" s="335">
        <v>1</v>
      </c>
      <c r="G133" s="335">
        <v>0</v>
      </c>
      <c r="H133" s="335" t="s">
        <v>664</v>
      </c>
      <c r="I133" s="335">
        <v>750</v>
      </c>
      <c r="J133" s="337" t="s">
        <v>526</v>
      </c>
      <c r="K133" s="329">
        <v>0.7</v>
      </c>
      <c r="L133" s="439">
        <f t="shared" si="24"/>
        <v>0.30000000000000004</v>
      </c>
      <c r="M133" s="438">
        <v>7500</v>
      </c>
      <c r="N133" s="437">
        <v>7500</v>
      </c>
      <c r="O133" s="436">
        <f t="shared" si="25"/>
        <v>7500</v>
      </c>
      <c r="P133" s="330">
        <v>0</v>
      </c>
      <c r="Q133" s="331">
        <f t="shared" si="26"/>
        <v>7500</v>
      </c>
      <c r="R133" s="332">
        <v>9582.23</v>
      </c>
      <c r="S133" s="435">
        <f t="shared" si="22"/>
        <v>7500</v>
      </c>
      <c r="T133" s="434">
        <f t="shared" si="23"/>
        <v>0</v>
      </c>
    </row>
    <row r="134" spans="1:368" x14ac:dyDescent="0.25">
      <c r="A134" s="324" t="s">
        <v>989</v>
      </c>
      <c r="B134" s="333" t="str">
        <f t="shared" si="19"/>
        <v>Lester Public Library Of Vesper</v>
      </c>
      <c r="C134" s="325" t="s">
        <v>990</v>
      </c>
      <c r="D134" s="326">
        <v>42</v>
      </c>
      <c r="E134" s="327">
        <v>965</v>
      </c>
      <c r="F134" s="326">
        <v>1</v>
      </c>
      <c r="G134" s="326">
        <v>0</v>
      </c>
      <c r="H134" s="326" t="s">
        <v>985</v>
      </c>
      <c r="I134" s="326">
        <v>500</v>
      </c>
      <c r="J134" s="328" t="s">
        <v>991</v>
      </c>
      <c r="K134" s="338">
        <v>0.7</v>
      </c>
      <c r="L134" s="433">
        <f t="shared" si="24"/>
        <v>0.30000000000000004</v>
      </c>
      <c r="M134" s="441">
        <v>5000</v>
      </c>
      <c r="N134" s="440">
        <v>5000</v>
      </c>
      <c r="O134" s="430">
        <f t="shared" si="25"/>
        <v>5000</v>
      </c>
      <c r="P134" s="339">
        <v>0</v>
      </c>
      <c r="Q134" s="340">
        <f t="shared" si="26"/>
        <v>5000</v>
      </c>
      <c r="R134" s="341" t="s">
        <v>1342</v>
      </c>
      <c r="S134" s="429" t="s">
        <v>1342</v>
      </c>
      <c r="T134" s="428" t="s">
        <v>1342</v>
      </c>
    </row>
    <row r="135" spans="1:368" x14ac:dyDescent="0.25">
      <c r="A135" s="333" t="s">
        <v>992</v>
      </c>
      <c r="B135" s="324" t="str">
        <f t="shared" si="19"/>
        <v>Lettie W. Jensen Public Library</v>
      </c>
      <c r="C135" s="334" t="s">
        <v>993</v>
      </c>
      <c r="D135" s="335">
        <v>42</v>
      </c>
      <c r="E135" s="336">
        <v>1047</v>
      </c>
      <c r="F135" s="335">
        <v>1</v>
      </c>
      <c r="G135" s="335">
        <v>0</v>
      </c>
      <c r="H135" s="335" t="s">
        <v>994</v>
      </c>
      <c r="I135" s="335">
        <v>500</v>
      </c>
      <c r="J135" s="337" t="s">
        <v>995</v>
      </c>
      <c r="K135" s="329">
        <v>0.6</v>
      </c>
      <c r="L135" s="439">
        <f t="shared" si="24"/>
        <v>0.4</v>
      </c>
      <c r="M135" s="438">
        <v>5000</v>
      </c>
      <c r="N135" s="437">
        <v>5000</v>
      </c>
      <c r="O135" s="436">
        <f t="shared" si="25"/>
        <v>5000</v>
      </c>
      <c r="P135" s="330">
        <v>0</v>
      </c>
      <c r="Q135" s="331">
        <f t="shared" si="26"/>
        <v>5000</v>
      </c>
      <c r="R135" s="332" t="s">
        <v>1342</v>
      </c>
      <c r="S135" s="435" t="s">
        <v>1342</v>
      </c>
      <c r="T135" s="434" t="s">
        <v>1342</v>
      </c>
    </row>
    <row r="136" spans="1:368" x14ac:dyDescent="0.25">
      <c r="A136" s="324" t="s">
        <v>996</v>
      </c>
      <c r="B136" s="333" t="str">
        <f t="shared" si="19"/>
        <v>Lomira Quadgraphics Community Library</v>
      </c>
      <c r="C136" s="325" t="s">
        <v>997</v>
      </c>
      <c r="D136" s="326">
        <v>42</v>
      </c>
      <c r="E136" s="327">
        <v>3132</v>
      </c>
      <c r="F136" s="326">
        <v>1</v>
      </c>
      <c r="G136" s="326">
        <v>0</v>
      </c>
      <c r="H136" s="326" t="s">
        <v>750</v>
      </c>
      <c r="I136" s="326">
        <v>750</v>
      </c>
      <c r="J136" s="328" t="s">
        <v>498</v>
      </c>
      <c r="K136" s="338">
        <v>0.6</v>
      </c>
      <c r="L136" s="433">
        <f t="shared" si="24"/>
        <v>0.4</v>
      </c>
      <c r="M136" s="441">
        <v>7500</v>
      </c>
      <c r="N136" s="440">
        <v>7500</v>
      </c>
      <c r="O136" s="430">
        <f t="shared" si="25"/>
        <v>7500</v>
      </c>
      <c r="P136" s="339">
        <v>0</v>
      </c>
      <c r="Q136" s="340">
        <f t="shared" si="26"/>
        <v>7500</v>
      </c>
      <c r="R136" s="341">
        <v>14373.34</v>
      </c>
      <c r="S136" s="429">
        <f t="shared" ref="S136:S141" si="27">MIN(Q136,R136)</f>
        <v>7500</v>
      </c>
      <c r="T136" s="428">
        <f t="shared" ref="T136:T141" si="28">Q136-S136</f>
        <v>0</v>
      </c>
    </row>
    <row r="137" spans="1:368" x14ac:dyDescent="0.25">
      <c r="A137" s="333" t="s">
        <v>998</v>
      </c>
      <c r="B137" s="324" t="str">
        <f t="shared" si="19"/>
        <v>Lone Rock Community Library</v>
      </c>
      <c r="C137" s="334" t="s">
        <v>999</v>
      </c>
      <c r="D137" s="335">
        <v>43</v>
      </c>
      <c r="E137" s="336">
        <v>1042</v>
      </c>
      <c r="F137" s="335">
        <v>1</v>
      </c>
      <c r="G137" s="335">
        <v>0</v>
      </c>
      <c r="H137" s="335" t="s">
        <v>1000</v>
      </c>
      <c r="I137" s="335">
        <v>500</v>
      </c>
      <c r="J137" s="337" t="s">
        <v>1001</v>
      </c>
      <c r="K137" s="329">
        <v>0.6</v>
      </c>
      <c r="L137" s="439">
        <f t="shared" si="24"/>
        <v>0.4</v>
      </c>
      <c r="M137" s="438">
        <v>5000</v>
      </c>
      <c r="N137" s="437">
        <v>5000</v>
      </c>
      <c r="O137" s="436">
        <f t="shared" si="25"/>
        <v>5000</v>
      </c>
      <c r="P137" s="330">
        <v>0</v>
      </c>
      <c r="Q137" s="331">
        <f t="shared" si="26"/>
        <v>5000</v>
      </c>
      <c r="R137" s="332">
        <v>9582.23</v>
      </c>
      <c r="S137" s="435">
        <f t="shared" si="27"/>
        <v>5000</v>
      </c>
      <c r="T137" s="434">
        <f t="shared" si="28"/>
        <v>0</v>
      </c>
    </row>
    <row r="138" spans="1:368" x14ac:dyDescent="0.25">
      <c r="A138" s="324" t="s">
        <v>1002</v>
      </c>
      <c r="B138" s="333" t="str">
        <f t="shared" si="19"/>
        <v>Lowell Public Library</v>
      </c>
      <c r="C138" s="325" t="s">
        <v>1003</v>
      </c>
      <c r="D138" s="326">
        <v>42</v>
      </c>
      <c r="E138" s="327">
        <v>521</v>
      </c>
      <c r="F138" s="326">
        <v>1</v>
      </c>
      <c r="G138" s="326">
        <v>0</v>
      </c>
      <c r="H138" s="326" t="s">
        <v>750</v>
      </c>
      <c r="I138" s="326">
        <v>500</v>
      </c>
      <c r="J138" s="328" t="s">
        <v>1004</v>
      </c>
      <c r="K138" s="338">
        <v>0.7</v>
      </c>
      <c r="L138" s="433">
        <f t="shared" si="24"/>
        <v>0.30000000000000004</v>
      </c>
      <c r="M138" s="441">
        <v>5000</v>
      </c>
      <c r="N138" s="440">
        <v>5000</v>
      </c>
      <c r="O138" s="430">
        <f t="shared" si="25"/>
        <v>5000</v>
      </c>
      <c r="P138" s="339">
        <v>0</v>
      </c>
      <c r="Q138" s="340">
        <f t="shared" si="26"/>
        <v>5000</v>
      </c>
      <c r="R138" s="341">
        <v>9582.23</v>
      </c>
      <c r="S138" s="429">
        <f t="shared" si="27"/>
        <v>5000</v>
      </c>
      <c r="T138" s="428">
        <f t="shared" si="28"/>
        <v>0</v>
      </c>
    </row>
    <row r="139" spans="1:368" x14ac:dyDescent="0.25">
      <c r="A139" s="333" t="s">
        <v>1005</v>
      </c>
      <c r="B139" s="324" t="str">
        <f t="shared" si="19"/>
        <v>Loyal Public Library</v>
      </c>
      <c r="C139" s="334" t="s">
        <v>1006</v>
      </c>
      <c r="D139" s="335">
        <v>43</v>
      </c>
      <c r="E139" s="336">
        <v>2551</v>
      </c>
      <c r="F139" s="335">
        <v>1</v>
      </c>
      <c r="G139" s="335">
        <v>0</v>
      </c>
      <c r="H139" s="335" t="s">
        <v>814</v>
      </c>
      <c r="I139" s="335">
        <v>750</v>
      </c>
      <c r="J139" s="337" t="s">
        <v>499</v>
      </c>
      <c r="K139" s="329">
        <v>0.7</v>
      </c>
      <c r="L139" s="439">
        <f t="shared" si="24"/>
        <v>0.30000000000000004</v>
      </c>
      <c r="M139" s="432">
        <v>7500</v>
      </c>
      <c r="N139" s="431">
        <v>5000</v>
      </c>
      <c r="O139" s="436">
        <f t="shared" si="25"/>
        <v>7500</v>
      </c>
      <c r="P139" s="330">
        <v>0</v>
      </c>
      <c r="Q139" s="331">
        <f t="shared" si="26"/>
        <v>7500</v>
      </c>
      <c r="R139" s="332">
        <v>15810.67</v>
      </c>
      <c r="S139" s="435">
        <f t="shared" si="27"/>
        <v>7500</v>
      </c>
      <c r="T139" s="434">
        <f t="shared" si="28"/>
        <v>0</v>
      </c>
    </row>
    <row r="140" spans="1:368" x14ac:dyDescent="0.25">
      <c r="A140" s="324" t="s">
        <v>1007</v>
      </c>
      <c r="B140" s="333" t="str">
        <f t="shared" si="19"/>
        <v>Luck Public Library</v>
      </c>
      <c r="C140" s="325" t="s">
        <v>1008</v>
      </c>
      <c r="D140" s="326">
        <v>43</v>
      </c>
      <c r="E140" s="327">
        <v>4626</v>
      </c>
      <c r="F140" s="326">
        <v>1</v>
      </c>
      <c r="G140" s="326">
        <v>0</v>
      </c>
      <c r="H140" s="326" t="s">
        <v>695</v>
      </c>
      <c r="I140" s="326">
        <v>750</v>
      </c>
      <c r="J140" s="328" t="s">
        <v>500</v>
      </c>
      <c r="K140" s="338">
        <v>0.7</v>
      </c>
      <c r="L140" s="433">
        <f t="shared" si="24"/>
        <v>0.30000000000000004</v>
      </c>
      <c r="M140" s="432">
        <v>7500</v>
      </c>
      <c r="N140" s="431">
        <v>5000</v>
      </c>
      <c r="O140" s="430">
        <f t="shared" si="25"/>
        <v>7500</v>
      </c>
      <c r="P140" s="339">
        <v>0</v>
      </c>
      <c r="Q140" s="340">
        <f t="shared" si="26"/>
        <v>7500</v>
      </c>
      <c r="R140" s="341">
        <v>9582.23</v>
      </c>
      <c r="S140" s="429">
        <f t="shared" si="27"/>
        <v>7500</v>
      </c>
      <c r="T140" s="428">
        <f t="shared" si="28"/>
        <v>0</v>
      </c>
    </row>
    <row r="141" spans="1:368" x14ac:dyDescent="0.25">
      <c r="A141" s="333" t="s">
        <v>1009</v>
      </c>
      <c r="B141" s="324" t="str">
        <f t="shared" si="19"/>
        <v>Madeline Island Public Library</v>
      </c>
      <c r="C141" s="334" t="s">
        <v>1010</v>
      </c>
      <c r="D141" s="335">
        <v>43</v>
      </c>
      <c r="E141" s="336">
        <v>271</v>
      </c>
      <c r="F141" s="335">
        <v>1</v>
      </c>
      <c r="G141" s="335">
        <v>0</v>
      </c>
      <c r="H141" s="335" t="s">
        <v>691</v>
      </c>
      <c r="I141" s="335">
        <v>500</v>
      </c>
      <c r="J141" s="337" t="s">
        <v>1011</v>
      </c>
      <c r="K141" s="329">
        <v>0.85</v>
      </c>
      <c r="L141" s="439">
        <f t="shared" si="24"/>
        <v>0.15000000000000002</v>
      </c>
      <c r="M141" s="438">
        <v>5000</v>
      </c>
      <c r="N141" s="437">
        <v>5000</v>
      </c>
      <c r="O141" s="436">
        <f t="shared" si="25"/>
        <v>5000</v>
      </c>
      <c r="P141" s="330">
        <v>0</v>
      </c>
      <c r="Q141" s="331">
        <f t="shared" si="26"/>
        <v>5000</v>
      </c>
      <c r="R141" s="332">
        <v>10780</v>
      </c>
      <c r="S141" s="435">
        <f t="shared" si="27"/>
        <v>5000</v>
      </c>
      <c r="T141" s="434">
        <f t="shared" si="28"/>
        <v>0</v>
      </c>
    </row>
    <row r="142" spans="1:368" s="343" customFormat="1" x14ac:dyDescent="0.25">
      <c r="A142" s="324" t="s">
        <v>1383</v>
      </c>
      <c r="B142" s="333" t="str">
        <f t="shared" si="19"/>
        <v>Marathon City Branch Library (Marathon County Public Library)</v>
      </c>
      <c r="C142" s="325"/>
      <c r="D142" s="326"/>
      <c r="E142" s="327"/>
      <c r="F142" s="326"/>
      <c r="G142" s="326"/>
      <c r="H142" s="326"/>
      <c r="I142" s="326"/>
      <c r="J142" s="328"/>
      <c r="K142" s="338">
        <v>0.5</v>
      </c>
      <c r="L142" s="433">
        <f t="shared" si="24"/>
        <v>0.5</v>
      </c>
      <c r="M142" s="441" t="s">
        <v>1352</v>
      </c>
      <c r="N142" s="440">
        <v>5000</v>
      </c>
      <c r="O142" s="430">
        <f t="shared" si="25"/>
        <v>5000</v>
      </c>
      <c r="P142" s="339">
        <v>0</v>
      </c>
      <c r="Q142" s="340">
        <f t="shared" si="26"/>
        <v>5000</v>
      </c>
      <c r="R142" s="341" t="s">
        <v>1342</v>
      </c>
      <c r="S142" s="429" t="s">
        <v>1342</v>
      </c>
      <c r="T142" s="428" t="s">
        <v>1342</v>
      </c>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9"/>
      <c r="DG142" s="19"/>
      <c r="DH142" s="19"/>
      <c r="DI142" s="19"/>
      <c r="DJ142" s="19"/>
      <c r="DK142" s="19"/>
      <c r="DL142" s="19"/>
      <c r="DM142" s="19"/>
      <c r="DN142" s="19"/>
      <c r="DO142" s="19"/>
      <c r="DP142" s="19"/>
      <c r="DQ142" s="19"/>
      <c r="DR142" s="19"/>
      <c r="DS142" s="19"/>
      <c r="DT142" s="19"/>
      <c r="DU142" s="19"/>
      <c r="DV142" s="19"/>
      <c r="DW142" s="19"/>
      <c r="DX142" s="19"/>
      <c r="DY142" s="19"/>
      <c r="DZ142" s="19"/>
      <c r="EA142" s="19"/>
      <c r="EB142" s="19"/>
      <c r="EC142" s="19"/>
      <c r="ED142" s="19"/>
      <c r="EE142" s="19"/>
      <c r="EF142" s="19"/>
      <c r="EG142" s="19"/>
      <c r="EH142" s="19"/>
      <c r="EI142" s="19"/>
      <c r="EJ142" s="19"/>
      <c r="EK142" s="19"/>
      <c r="EL142" s="19"/>
      <c r="EM142" s="19"/>
      <c r="EN142" s="19"/>
      <c r="EO142" s="19"/>
      <c r="EP142" s="19"/>
      <c r="EQ142" s="19"/>
      <c r="ER142" s="19"/>
      <c r="ES142" s="19"/>
      <c r="ET142" s="19"/>
      <c r="EU142" s="19"/>
      <c r="EV142" s="19"/>
      <c r="EW142" s="19"/>
      <c r="EX142" s="19"/>
      <c r="EY142" s="19"/>
      <c r="EZ142" s="19"/>
      <c r="FA142" s="19"/>
      <c r="FB142" s="19"/>
      <c r="FC142" s="19"/>
      <c r="FD142" s="19"/>
      <c r="FE142" s="19"/>
      <c r="FF142" s="19"/>
      <c r="FG142" s="19"/>
      <c r="FH142" s="19"/>
      <c r="FI142" s="19"/>
      <c r="FJ142" s="19"/>
      <c r="FK142" s="19"/>
      <c r="FL142" s="19"/>
      <c r="FM142" s="19"/>
      <c r="FN142" s="19"/>
      <c r="FO142" s="19"/>
      <c r="FP142" s="19"/>
      <c r="FQ142" s="19"/>
      <c r="FR142" s="19"/>
      <c r="FS142" s="19"/>
      <c r="FT142" s="19"/>
      <c r="FU142" s="19"/>
      <c r="FV142" s="19"/>
      <c r="FW142" s="19"/>
      <c r="FX142" s="19"/>
      <c r="FY142" s="19"/>
      <c r="FZ142" s="19"/>
      <c r="GA142" s="19"/>
      <c r="GB142" s="19"/>
      <c r="GC142" s="19"/>
      <c r="GD142" s="19"/>
      <c r="GE142" s="19"/>
      <c r="GF142" s="19"/>
      <c r="GG142" s="19"/>
      <c r="GH142" s="19"/>
      <c r="GI142" s="19"/>
      <c r="GJ142" s="19"/>
      <c r="GK142" s="19"/>
      <c r="GL142" s="19"/>
      <c r="GM142" s="19"/>
      <c r="GN142" s="19"/>
      <c r="GO142" s="19"/>
      <c r="GP142" s="19"/>
      <c r="GQ142" s="19"/>
      <c r="GR142" s="19"/>
      <c r="GS142" s="19"/>
      <c r="GT142" s="19"/>
      <c r="GU142" s="19"/>
      <c r="GV142" s="19"/>
      <c r="GW142" s="19"/>
      <c r="GX142" s="19"/>
      <c r="GY142" s="19"/>
      <c r="GZ142" s="19"/>
      <c r="HA142" s="19"/>
      <c r="HB142" s="19"/>
      <c r="HC142" s="19"/>
      <c r="HD142" s="19"/>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c r="IN142" s="19"/>
      <c r="IO142" s="19"/>
      <c r="IP142" s="19"/>
      <c r="IQ142" s="19"/>
      <c r="IR142" s="19"/>
      <c r="IS142" s="19"/>
      <c r="IT142" s="19"/>
      <c r="IU142" s="19"/>
      <c r="IV142" s="19"/>
      <c r="IW142" s="19"/>
      <c r="IX142" s="19"/>
      <c r="IY142" s="19"/>
      <c r="IZ142" s="19"/>
      <c r="JA142" s="19"/>
      <c r="JB142" s="19"/>
      <c r="JC142" s="19"/>
      <c r="JD142" s="19"/>
      <c r="JE142" s="19"/>
      <c r="JF142" s="19"/>
      <c r="JG142" s="19"/>
      <c r="JH142" s="19"/>
      <c r="JI142" s="19"/>
      <c r="JJ142" s="19"/>
      <c r="JK142" s="19"/>
      <c r="JL142" s="19"/>
      <c r="JM142" s="19"/>
      <c r="JN142" s="19"/>
      <c r="JO142" s="19"/>
      <c r="JP142" s="19"/>
      <c r="JQ142" s="19"/>
      <c r="JR142" s="19"/>
      <c r="JS142" s="19"/>
      <c r="JT142" s="19"/>
      <c r="JU142" s="19"/>
      <c r="JV142" s="19"/>
      <c r="JW142" s="19"/>
      <c r="JX142" s="19"/>
      <c r="JY142" s="19"/>
      <c r="JZ142" s="19"/>
      <c r="KA142" s="19"/>
      <c r="KB142" s="19"/>
      <c r="KC142" s="19"/>
      <c r="KD142" s="19"/>
      <c r="KE142" s="19"/>
      <c r="KF142" s="19"/>
      <c r="KG142" s="19"/>
      <c r="KH142" s="19"/>
      <c r="KI142" s="19"/>
      <c r="KJ142" s="19"/>
      <c r="KK142" s="19"/>
      <c r="KL142" s="19"/>
      <c r="KM142" s="19"/>
      <c r="KN142" s="19"/>
      <c r="KO142" s="19"/>
      <c r="KP142" s="19"/>
      <c r="KQ142" s="19"/>
      <c r="KR142" s="19"/>
      <c r="KS142" s="19"/>
      <c r="KT142" s="19"/>
      <c r="KU142" s="19"/>
      <c r="KV142" s="19"/>
      <c r="KW142" s="19"/>
      <c r="KX142" s="19"/>
      <c r="KY142" s="19"/>
      <c r="KZ142" s="19"/>
      <c r="LA142" s="19"/>
      <c r="LB142" s="19"/>
      <c r="LC142" s="19"/>
      <c r="LD142" s="19"/>
      <c r="LE142" s="19"/>
      <c r="LF142" s="19"/>
      <c r="LG142" s="19"/>
      <c r="LH142" s="19"/>
      <c r="LI142" s="19"/>
      <c r="LJ142" s="19"/>
      <c r="LK142" s="19"/>
      <c r="LL142" s="19"/>
      <c r="LM142" s="19"/>
      <c r="LN142" s="19"/>
      <c r="LO142" s="19"/>
      <c r="LP142" s="19"/>
      <c r="LQ142" s="19"/>
      <c r="LR142" s="19"/>
      <c r="LS142" s="19"/>
      <c r="LT142" s="19"/>
      <c r="LU142" s="19"/>
      <c r="LV142" s="19"/>
      <c r="LW142" s="19"/>
      <c r="LX142" s="19"/>
      <c r="LY142" s="19"/>
      <c r="LZ142" s="19"/>
      <c r="MA142" s="19"/>
      <c r="MB142" s="19"/>
      <c r="MC142" s="19"/>
      <c r="MD142" s="19"/>
      <c r="ME142" s="19"/>
      <c r="MF142" s="19"/>
      <c r="MG142" s="19"/>
      <c r="MH142" s="19"/>
      <c r="MI142" s="19"/>
      <c r="MJ142" s="19"/>
      <c r="MK142" s="19"/>
      <c r="ML142" s="19"/>
      <c r="MM142" s="19"/>
      <c r="MN142" s="19"/>
      <c r="MO142" s="19"/>
      <c r="MP142" s="19"/>
      <c r="MQ142" s="19"/>
      <c r="MR142" s="19"/>
      <c r="MS142" s="19"/>
      <c r="MT142" s="19"/>
      <c r="MU142" s="19"/>
      <c r="MV142" s="19"/>
      <c r="MW142" s="19"/>
      <c r="MX142" s="19"/>
      <c r="MY142" s="19"/>
      <c r="MZ142" s="19"/>
      <c r="NA142" s="19"/>
      <c r="NB142" s="19"/>
      <c r="NC142" s="19"/>
      <c r="ND142" s="19"/>
    </row>
    <row r="143" spans="1:368" x14ac:dyDescent="0.25">
      <c r="A143" s="333" t="s">
        <v>1012</v>
      </c>
      <c r="B143" s="324" t="str">
        <f t="shared" si="19"/>
        <v>Marion Public Library</v>
      </c>
      <c r="C143" s="334" t="s">
        <v>1013</v>
      </c>
      <c r="D143" s="335">
        <v>42</v>
      </c>
      <c r="E143" s="336">
        <v>2106</v>
      </c>
      <c r="F143" s="335">
        <v>1</v>
      </c>
      <c r="G143" s="335">
        <v>0</v>
      </c>
      <c r="H143" s="335" t="s">
        <v>925</v>
      </c>
      <c r="I143" s="335">
        <v>750</v>
      </c>
      <c r="J143" s="337" t="s">
        <v>505</v>
      </c>
      <c r="K143" s="329">
        <v>0.8</v>
      </c>
      <c r="L143" s="439">
        <f t="shared" si="24"/>
        <v>0.19999999999999996</v>
      </c>
      <c r="M143" s="432">
        <v>7500</v>
      </c>
      <c r="N143" s="431">
        <v>5000</v>
      </c>
      <c r="O143" s="436">
        <f t="shared" si="25"/>
        <v>7500</v>
      </c>
      <c r="P143" s="330">
        <v>0</v>
      </c>
      <c r="Q143" s="331">
        <f t="shared" si="26"/>
        <v>7500</v>
      </c>
      <c r="R143" s="332">
        <v>9582.23</v>
      </c>
      <c r="S143" s="435">
        <f t="shared" ref="S143:S172" si="29">MIN(Q143,R143)</f>
        <v>7500</v>
      </c>
      <c r="T143" s="434">
        <f t="shared" ref="T143:T172" si="30">Q143-S143</f>
        <v>0</v>
      </c>
    </row>
    <row r="144" spans="1:368" x14ac:dyDescent="0.25">
      <c r="A144" s="324" t="s">
        <v>1014</v>
      </c>
      <c r="B144" s="333" t="str">
        <f t="shared" si="19"/>
        <v>Markesan Public Library</v>
      </c>
      <c r="C144" s="325" t="s">
        <v>1015</v>
      </c>
      <c r="D144" s="326">
        <v>42</v>
      </c>
      <c r="E144" s="327">
        <v>3108</v>
      </c>
      <c r="F144" s="326">
        <v>1</v>
      </c>
      <c r="G144" s="326">
        <v>0</v>
      </c>
      <c r="H144" s="326" t="s">
        <v>761</v>
      </c>
      <c r="I144" s="326">
        <v>750</v>
      </c>
      <c r="J144" s="328" t="s">
        <v>506</v>
      </c>
      <c r="K144" s="338">
        <v>0.6</v>
      </c>
      <c r="L144" s="433">
        <f t="shared" si="24"/>
        <v>0.4</v>
      </c>
      <c r="M144" s="432">
        <v>7500</v>
      </c>
      <c r="N144" s="431">
        <v>5000</v>
      </c>
      <c r="O144" s="430">
        <f t="shared" si="25"/>
        <v>7500</v>
      </c>
      <c r="P144" s="339">
        <v>0</v>
      </c>
      <c r="Q144" s="340">
        <f t="shared" si="26"/>
        <v>7500</v>
      </c>
      <c r="R144" s="341">
        <v>9582.23</v>
      </c>
      <c r="S144" s="429">
        <f t="shared" si="29"/>
        <v>7500</v>
      </c>
      <c r="T144" s="428">
        <f t="shared" si="30"/>
        <v>0</v>
      </c>
    </row>
    <row r="145" spans="1:368" s="343" customFormat="1" x14ac:dyDescent="0.25">
      <c r="A145" s="333" t="s">
        <v>1384</v>
      </c>
      <c r="B145" s="324" t="s">
        <v>1384</v>
      </c>
      <c r="C145" s="334"/>
      <c r="D145" s="335"/>
      <c r="E145" s="336"/>
      <c r="F145" s="335"/>
      <c r="G145" s="335"/>
      <c r="H145" s="335"/>
      <c r="I145" s="335"/>
      <c r="J145" s="337"/>
      <c r="K145" s="329">
        <v>0.7</v>
      </c>
      <c r="L145" s="439">
        <f t="shared" si="24"/>
        <v>0.30000000000000004</v>
      </c>
      <c r="M145" s="438" t="s">
        <v>1352</v>
      </c>
      <c r="N145" s="437">
        <v>5000</v>
      </c>
      <c r="O145" s="436">
        <f t="shared" si="25"/>
        <v>5000</v>
      </c>
      <c r="P145" s="330">
        <v>0</v>
      </c>
      <c r="Q145" s="331">
        <f t="shared" si="26"/>
        <v>5000</v>
      </c>
      <c r="R145" s="332">
        <v>9582.23</v>
      </c>
      <c r="S145" s="435">
        <f t="shared" si="29"/>
        <v>5000</v>
      </c>
      <c r="T145" s="434">
        <f t="shared" si="30"/>
        <v>0</v>
      </c>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9"/>
      <c r="DG145" s="19"/>
      <c r="DH145" s="19"/>
      <c r="DI145" s="19"/>
      <c r="DJ145" s="19"/>
      <c r="DK145" s="19"/>
      <c r="DL145" s="19"/>
      <c r="DM145" s="19"/>
      <c r="DN145" s="19"/>
      <c r="DO145" s="19"/>
      <c r="DP145" s="19"/>
      <c r="DQ145" s="19"/>
      <c r="DR145" s="19"/>
      <c r="DS145" s="19"/>
      <c r="DT145" s="19"/>
      <c r="DU145" s="19"/>
      <c r="DV145" s="19"/>
      <c r="DW145" s="19"/>
      <c r="DX145" s="19"/>
      <c r="DY145" s="19"/>
      <c r="DZ145" s="19"/>
      <c r="EA145" s="19"/>
      <c r="EB145" s="19"/>
      <c r="EC145" s="19"/>
      <c r="ED145" s="19"/>
      <c r="EE145" s="19"/>
      <c r="EF145" s="19"/>
      <c r="EG145" s="19"/>
      <c r="EH145" s="19"/>
      <c r="EI145" s="19"/>
      <c r="EJ145" s="19"/>
      <c r="EK145" s="19"/>
      <c r="EL145" s="19"/>
      <c r="EM145" s="19"/>
      <c r="EN145" s="19"/>
      <c r="EO145" s="19"/>
      <c r="EP145" s="19"/>
      <c r="EQ145" s="19"/>
      <c r="ER145" s="19"/>
      <c r="ES145" s="19"/>
      <c r="ET145" s="19"/>
      <c r="EU145" s="19"/>
      <c r="EV145" s="19"/>
      <c r="EW145" s="19"/>
      <c r="EX145" s="19"/>
      <c r="EY145" s="19"/>
      <c r="EZ145" s="19"/>
      <c r="FA145" s="19"/>
      <c r="FB145" s="19"/>
      <c r="FC145" s="19"/>
      <c r="FD145" s="19"/>
      <c r="FE145" s="19"/>
      <c r="FF145" s="19"/>
      <c r="FG145" s="19"/>
      <c r="FH145" s="19"/>
      <c r="FI145" s="19"/>
      <c r="FJ145" s="19"/>
      <c r="FK145" s="19"/>
      <c r="FL145" s="19"/>
      <c r="FM145" s="19"/>
      <c r="FN145" s="19"/>
      <c r="FO145" s="19"/>
      <c r="FP145" s="19"/>
      <c r="FQ145" s="19"/>
      <c r="FR145" s="19"/>
      <c r="FS145" s="19"/>
      <c r="FT145" s="19"/>
      <c r="FU145" s="19"/>
      <c r="FV145" s="19"/>
      <c r="FW145" s="19"/>
      <c r="FX145" s="19"/>
      <c r="FY145" s="19"/>
      <c r="FZ145" s="19"/>
      <c r="GA145" s="19"/>
      <c r="GB145" s="19"/>
      <c r="GC145" s="19"/>
      <c r="GD145" s="19"/>
      <c r="GE145" s="19"/>
      <c r="GF145" s="19"/>
      <c r="GG145" s="19"/>
      <c r="GH145" s="19"/>
      <c r="GI145" s="19"/>
      <c r="GJ145" s="19"/>
      <c r="GK145" s="19"/>
      <c r="GL145" s="19"/>
      <c r="GM145" s="19"/>
      <c r="GN145" s="19"/>
      <c r="GO145" s="19"/>
      <c r="GP145" s="19"/>
      <c r="GQ145" s="19"/>
      <c r="GR145" s="19"/>
      <c r="GS145" s="19"/>
      <c r="GT145" s="19"/>
      <c r="GU145" s="19"/>
      <c r="GV145" s="19"/>
      <c r="GW145" s="19"/>
      <c r="GX145" s="19"/>
      <c r="GY145" s="19"/>
      <c r="GZ145" s="19"/>
      <c r="HA145" s="19"/>
      <c r="HB145" s="19"/>
      <c r="HC145" s="19"/>
      <c r="HD145" s="19"/>
      <c r="HE145" s="19"/>
      <c r="HF145" s="19"/>
      <c r="HG145" s="19"/>
      <c r="HH145" s="19"/>
      <c r="HI145" s="19"/>
      <c r="HJ145" s="19"/>
      <c r="HK145" s="19"/>
      <c r="HL145" s="19"/>
      <c r="HM145" s="19"/>
      <c r="HN145" s="19"/>
      <c r="HO145" s="19"/>
      <c r="HP145" s="19"/>
      <c r="HQ145" s="19"/>
      <c r="HR145" s="19"/>
      <c r="HS145" s="19"/>
      <c r="HT145" s="19"/>
      <c r="HU145" s="19"/>
      <c r="HV145" s="19"/>
      <c r="HW145" s="19"/>
      <c r="HX145" s="19"/>
      <c r="HY145" s="19"/>
      <c r="HZ145" s="19"/>
      <c r="IA145" s="19"/>
      <c r="IB145" s="19"/>
      <c r="IC145" s="19"/>
      <c r="ID145" s="19"/>
      <c r="IE145" s="19"/>
      <c r="IF145" s="19"/>
      <c r="IG145" s="19"/>
      <c r="IH145" s="19"/>
      <c r="II145" s="19"/>
      <c r="IJ145" s="19"/>
      <c r="IK145" s="19"/>
      <c r="IL145" s="19"/>
      <c r="IM145" s="19"/>
      <c r="IN145" s="19"/>
      <c r="IO145" s="19"/>
      <c r="IP145" s="19"/>
      <c r="IQ145" s="19"/>
      <c r="IR145" s="19"/>
      <c r="IS145" s="19"/>
      <c r="IT145" s="19"/>
      <c r="IU145" s="19"/>
      <c r="IV145" s="19"/>
      <c r="IW145" s="19"/>
      <c r="IX145" s="19"/>
      <c r="IY145" s="19"/>
      <c r="IZ145" s="19"/>
      <c r="JA145" s="19"/>
      <c r="JB145" s="19"/>
      <c r="JC145" s="19"/>
      <c r="JD145" s="19"/>
      <c r="JE145" s="19"/>
      <c r="JF145" s="19"/>
      <c r="JG145" s="19"/>
      <c r="JH145" s="19"/>
      <c r="JI145" s="19"/>
      <c r="JJ145" s="19"/>
      <c r="JK145" s="19"/>
      <c r="JL145" s="19"/>
      <c r="JM145" s="19"/>
      <c r="JN145" s="19"/>
      <c r="JO145" s="19"/>
      <c r="JP145" s="19"/>
      <c r="JQ145" s="19"/>
      <c r="JR145" s="19"/>
      <c r="JS145" s="19"/>
      <c r="JT145" s="19"/>
      <c r="JU145" s="19"/>
      <c r="JV145" s="19"/>
      <c r="JW145" s="19"/>
      <c r="JX145" s="19"/>
      <c r="JY145" s="19"/>
      <c r="JZ145" s="19"/>
      <c r="KA145" s="19"/>
      <c r="KB145" s="19"/>
      <c r="KC145" s="19"/>
      <c r="KD145" s="19"/>
      <c r="KE145" s="19"/>
      <c r="KF145" s="19"/>
      <c r="KG145" s="19"/>
      <c r="KH145" s="19"/>
      <c r="KI145" s="19"/>
      <c r="KJ145" s="19"/>
      <c r="KK145" s="19"/>
      <c r="KL145" s="19"/>
      <c r="KM145" s="19"/>
      <c r="KN145" s="19"/>
      <c r="KO145" s="19"/>
      <c r="KP145" s="19"/>
      <c r="KQ145" s="19"/>
      <c r="KR145" s="19"/>
      <c r="KS145" s="19"/>
      <c r="KT145" s="19"/>
      <c r="KU145" s="19"/>
      <c r="KV145" s="19"/>
      <c r="KW145" s="19"/>
      <c r="KX145" s="19"/>
      <c r="KY145" s="19"/>
      <c r="KZ145" s="19"/>
      <c r="LA145" s="19"/>
      <c r="LB145" s="19"/>
      <c r="LC145" s="19"/>
      <c r="LD145" s="19"/>
      <c r="LE145" s="19"/>
      <c r="LF145" s="19"/>
      <c r="LG145" s="19"/>
      <c r="LH145" s="19"/>
      <c r="LI145" s="19"/>
      <c r="LJ145" s="19"/>
      <c r="LK145" s="19"/>
      <c r="LL145" s="19"/>
      <c r="LM145" s="19"/>
      <c r="LN145" s="19"/>
      <c r="LO145" s="19"/>
      <c r="LP145" s="19"/>
      <c r="LQ145" s="19"/>
      <c r="LR145" s="19"/>
      <c r="LS145" s="19"/>
      <c r="LT145" s="19"/>
      <c r="LU145" s="19"/>
      <c r="LV145" s="19"/>
      <c r="LW145" s="19"/>
      <c r="LX145" s="19"/>
      <c r="LY145" s="19"/>
      <c r="LZ145" s="19"/>
      <c r="MA145" s="19"/>
      <c r="MB145" s="19"/>
      <c r="MC145" s="19"/>
      <c r="MD145" s="19"/>
      <c r="ME145" s="19"/>
      <c r="MF145" s="19"/>
      <c r="MG145" s="19"/>
      <c r="MH145" s="19"/>
      <c r="MI145" s="19"/>
      <c r="MJ145" s="19"/>
      <c r="MK145" s="19"/>
      <c r="ML145" s="19"/>
      <c r="MM145" s="19"/>
      <c r="MN145" s="19"/>
      <c r="MO145" s="19"/>
      <c r="MP145" s="19"/>
      <c r="MQ145" s="19"/>
      <c r="MR145" s="19"/>
      <c r="MS145" s="19"/>
      <c r="MT145" s="19"/>
      <c r="MU145" s="19"/>
      <c r="MV145" s="19"/>
      <c r="MW145" s="19"/>
      <c r="MX145" s="19"/>
      <c r="MY145" s="19"/>
      <c r="MZ145" s="19"/>
      <c r="NA145" s="19"/>
      <c r="NB145" s="19"/>
      <c r="NC145" s="19"/>
      <c r="ND145" s="19"/>
    </row>
    <row r="146" spans="1:368" x14ac:dyDescent="0.25">
      <c r="A146" s="324" t="s">
        <v>1016</v>
      </c>
      <c r="B146" s="333" t="str">
        <f t="shared" ref="B146:B177" si="31">PROPER(A146)</f>
        <v>Mccoy Public Library</v>
      </c>
      <c r="C146" s="325" t="s">
        <v>1017</v>
      </c>
      <c r="D146" s="326">
        <v>42</v>
      </c>
      <c r="E146" s="327">
        <v>3853</v>
      </c>
      <c r="F146" s="326">
        <v>1</v>
      </c>
      <c r="G146" s="326">
        <v>1</v>
      </c>
      <c r="H146" s="326" t="s">
        <v>685</v>
      </c>
      <c r="I146" s="326">
        <v>750</v>
      </c>
      <c r="J146" s="328" t="s">
        <v>594</v>
      </c>
      <c r="K146" s="338">
        <v>0.7</v>
      </c>
      <c r="L146" s="433">
        <f t="shared" si="24"/>
        <v>0.30000000000000004</v>
      </c>
      <c r="M146" s="432">
        <v>7500</v>
      </c>
      <c r="N146" s="431">
        <v>5000</v>
      </c>
      <c r="O146" s="430">
        <f t="shared" si="25"/>
        <v>7500</v>
      </c>
      <c r="P146" s="339">
        <v>0</v>
      </c>
      <c r="Q146" s="340">
        <f t="shared" si="26"/>
        <v>7500</v>
      </c>
      <c r="R146" s="341">
        <v>9582.23</v>
      </c>
      <c r="S146" s="429">
        <f t="shared" si="29"/>
        <v>7500</v>
      </c>
      <c r="T146" s="428">
        <f t="shared" si="30"/>
        <v>0</v>
      </c>
    </row>
    <row r="147" spans="1:368" x14ac:dyDescent="0.25">
      <c r="A147" s="333" t="s">
        <v>1018</v>
      </c>
      <c r="B147" s="324" t="str">
        <f t="shared" si="31"/>
        <v>Mercer Public Library</v>
      </c>
      <c r="C147" s="334" t="s">
        <v>1019</v>
      </c>
      <c r="D147" s="335">
        <v>43</v>
      </c>
      <c r="E147" s="336">
        <v>1741</v>
      </c>
      <c r="F147" s="335">
        <v>1</v>
      </c>
      <c r="G147" s="335">
        <v>0</v>
      </c>
      <c r="H147" s="335" t="s">
        <v>1020</v>
      </c>
      <c r="I147" s="335">
        <v>500</v>
      </c>
      <c r="J147" s="337" t="s">
        <v>514</v>
      </c>
      <c r="K147" s="329">
        <v>0.8</v>
      </c>
      <c r="L147" s="439">
        <f t="shared" si="24"/>
        <v>0.19999999999999996</v>
      </c>
      <c r="M147" s="438">
        <v>5000</v>
      </c>
      <c r="N147" s="437">
        <v>5000</v>
      </c>
      <c r="O147" s="436">
        <f t="shared" si="25"/>
        <v>5000</v>
      </c>
      <c r="P147" s="330">
        <v>0</v>
      </c>
      <c r="Q147" s="331">
        <f t="shared" si="26"/>
        <v>5000</v>
      </c>
      <c r="R147" s="332">
        <v>12816.23</v>
      </c>
      <c r="S147" s="435">
        <f t="shared" si="29"/>
        <v>5000</v>
      </c>
      <c r="T147" s="434">
        <f t="shared" si="30"/>
        <v>0</v>
      </c>
    </row>
    <row r="148" spans="1:368" x14ac:dyDescent="0.25">
      <c r="A148" s="324" t="s">
        <v>1021</v>
      </c>
      <c r="B148" s="333" t="str">
        <f t="shared" si="31"/>
        <v>Mill Pond Public Library</v>
      </c>
      <c r="C148" s="325" t="s">
        <v>1022</v>
      </c>
      <c r="D148" s="326">
        <v>43</v>
      </c>
      <c r="E148" s="327">
        <v>2056</v>
      </c>
      <c r="F148" s="326">
        <v>1</v>
      </c>
      <c r="G148" s="326">
        <v>0</v>
      </c>
      <c r="H148" s="326" t="s">
        <v>761</v>
      </c>
      <c r="I148" s="326">
        <v>750</v>
      </c>
      <c r="J148" s="328" t="s">
        <v>1023</v>
      </c>
      <c r="K148" s="338">
        <v>0.7</v>
      </c>
      <c r="L148" s="433">
        <f t="shared" si="24"/>
        <v>0.30000000000000004</v>
      </c>
      <c r="M148" s="432">
        <v>7500</v>
      </c>
      <c r="N148" s="431">
        <v>5000</v>
      </c>
      <c r="O148" s="430">
        <f t="shared" si="25"/>
        <v>7500</v>
      </c>
      <c r="P148" s="339">
        <v>0</v>
      </c>
      <c r="Q148" s="340">
        <f t="shared" si="26"/>
        <v>7500</v>
      </c>
      <c r="R148" s="341">
        <v>9582.23</v>
      </c>
      <c r="S148" s="429">
        <f t="shared" si="29"/>
        <v>7500</v>
      </c>
      <c r="T148" s="428">
        <f t="shared" si="30"/>
        <v>0</v>
      </c>
    </row>
    <row r="149" spans="1:368" x14ac:dyDescent="0.25">
      <c r="A149" s="333" t="s">
        <v>1024</v>
      </c>
      <c r="B149" s="324" t="str">
        <f t="shared" si="31"/>
        <v>Milltown Public Library</v>
      </c>
      <c r="C149" s="334" t="s">
        <v>1025</v>
      </c>
      <c r="D149" s="335">
        <v>43</v>
      </c>
      <c r="E149" s="336">
        <v>3422</v>
      </c>
      <c r="F149" s="335">
        <v>1</v>
      </c>
      <c r="G149" s="335">
        <v>0</v>
      </c>
      <c r="H149" s="335" t="s">
        <v>695</v>
      </c>
      <c r="I149" s="335">
        <v>750</v>
      </c>
      <c r="J149" s="337" t="s">
        <v>1026</v>
      </c>
      <c r="K149" s="329">
        <v>0.8</v>
      </c>
      <c r="L149" s="439">
        <f t="shared" si="24"/>
        <v>0.19999999999999996</v>
      </c>
      <c r="M149" s="432">
        <v>7500</v>
      </c>
      <c r="N149" s="431">
        <v>5000</v>
      </c>
      <c r="O149" s="436">
        <f t="shared" si="25"/>
        <v>7500</v>
      </c>
      <c r="P149" s="330">
        <v>0</v>
      </c>
      <c r="Q149" s="331">
        <f t="shared" si="26"/>
        <v>7500</v>
      </c>
      <c r="R149" s="332">
        <v>9582.23</v>
      </c>
      <c r="S149" s="435">
        <f t="shared" si="29"/>
        <v>7500</v>
      </c>
      <c r="T149" s="434">
        <f t="shared" si="30"/>
        <v>0</v>
      </c>
    </row>
    <row r="150" spans="1:368" x14ac:dyDescent="0.25">
      <c r="A150" s="324" t="s">
        <v>1027</v>
      </c>
      <c r="B150" s="333" t="str">
        <f t="shared" si="31"/>
        <v>Mineral Point Public Library</v>
      </c>
      <c r="C150" s="325" t="s">
        <v>1028</v>
      </c>
      <c r="D150" s="326">
        <v>42</v>
      </c>
      <c r="E150" s="327">
        <v>5379</v>
      </c>
      <c r="F150" s="326">
        <v>1</v>
      </c>
      <c r="G150" s="326">
        <v>0</v>
      </c>
      <c r="H150" s="326" t="s">
        <v>699</v>
      </c>
      <c r="I150" s="326">
        <v>1000</v>
      </c>
      <c r="J150" s="328" t="s">
        <v>516</v>
      </c>
      <c r="K150" s="338">
        <v>0.6</v>
      </c>
      <c r="L150" s="433">
        <f t="shared" si="24"/>
        <v>0.4</v>
      </c>
      <c r="M150" s="432">
        <v>10000</v>
      </c>
      <c r="N150" s="431">
        <v>7500</v>
      </c>
      <c r="O150" s="430">
        <f t="shared" si="25"/>
        <v>10000</v>
      </c>
      <c r="P150" s="339">
        <v>0</v>
      </c>
      <c r="Q150" s="340">
        <f t="shared" si="26"/>
        <v>10000</v>
      </c>
      <c r="R150" s="341">
        <v>24477.8</v>
      </c>
      <c r="S150" s="429">
        <f t="shared" si="29"/>
        <v>10000</v>
      </c>
      <c r="T150" s="428">
        <f t="shared" si="30"/>
        <v>0</v>
      </c>
    </row>
    <row r="151" spans="1:368" x14ac:dyDescent="0.25">
      <c r="A151" s="333" t="s">
        <v>1029</v>
      </c>
      <c r="B151" s="324" t="str">
        <f t="shared" si="31"/>
        <v>Minocqua Public Library</v>
      </c>
      <c r="C151" s="334" t="s">
        <v>1030</v>
      </c>
      <c r="D151" s="335">
        <v>43</v>
      </c>
      <c r="E151" s="336">
        <v>11524</v>
      </c>
      <c r="F151" s="335">
        <v>1</v>
      </c>
      <c r="G151" s="335">
        <v>0</v>
      </c>
      <c r="H151" s="335" t="s">
        <v>830</v>
      </c>
      <c r="I151" s="335">
        <v>1000</v>
      </c>
      <c r="J151" s="337" t="s">
        <v>1031</v>
      </c>
      <c r="K151" s="329">
        <v>0.7</v>
      </c>
      <c r="L151" s="439">
        <f t="shared" si="24"/>
        <v>0.30000000000000004</v>
      </c>
      <c r="M151" s="432">
        <v>10000</v>
      </c>
      <c r="N151" s="431">
        <v>7500</v>
      </c>
      <c r="O151" s="436">
        <f t="shared" si="25"/>
        <v>10000</v>
      </c>
      <c r="P151" s="330">
        <v>0</v>
      </c>
      <c r="Q151" s="331">
        <f t="shared" si="26"/>
        <v>10000</v>
      </c>
      <c r="R151" s="332">
        <v>9582.23</v>
      </c>
      <c r="S151" s="435">
        <f t="shared" si="29"/>
        <v>9582.23</v>
      </c>
      <c r="T151" s="434">
        <f t="shared" si="30"/>
        <v>417.77000000000044</v>
      </c>
    </row>
    <row r="152" spans="1:368" x14ac:dyDescent="0.25">
      <c r="A152" s="324" t="s">
        <v>1032</v>
      </c>
      <c r="B152" s="333" t="str">
        <f t="shared" si="31"/>
        <v>Mondovi Public Library</v>
      </c>
      <c r="C152" s="325" t="s">
        <v>1033</v>
      </c>
      <c r="D152" s="326">
        <v>42</v>
      </c>
      <c r="E152" s="327">
        <v>7604</v>
      </c>
      <c r="F152" s="326">
        <v>1</v>
      </c>
      <c r="G152" s="326">
        <v>0</v>
      </c>
      <c r="H152" s="326" t="s">
        <v>675</v>
      </c>
      <c r="I152" s="326">
        <v>1000</v>
      </c>
      <c r="J152" s="328" t="s">
        <v>519</v>
      </c>
      <c r="K152" s="338">
        <v>0.7</v>
      </c>
      <c r="L152" s="433">
        <f t="shared" si="24"/>
        <v>0.30000000000000004</v>
      </c>
      <c r="M152" s="432">
        <v>10000</v>
      </c>
      <c r="N152" s="431">
        <v>7500</v>
      </c>
      <c r="O152" s="430">
        <f t="shared" si="25"/>
        <v>10000</v>
      </c>
      <c r="P152" s="339">
        <v>302</v>
      </c>
      <c r="Q152" s="340">
        <f t="shared" si="26"/>
        <v>9698</v>
      </c>
      <c r="R152" s="341">
        <v>9582.23</v>
      </c>
      <c r="S152" s="429">
        <f t="shared" si="29"/>
        <v>9582.23</v>
      </c>
      <c r="T152" s="428">
        <f t="shared" si="30"/>
        <v>115.77000000000044</v>
      </c>
    </row>
    <row r="153" spans="1:368" x14ac:dyDescent="0.25">
      <c r="A153" s="333" t="s">
        <v>1034</v>
      </c>
      <c r="B153" s="324" t="str">
        <f t="shared" si="31"/>
        <v>Montello Public Library</v>
      </c>
      <c r="C153" s="334" t="s">
        <v>1035</v>
      </c>
      <c r="D153" s="335">
        <v>43</v>
      </c>
      <c r="E153" s="336">
        <v>5131</v>
      </c>
      <c r="F153" s="335">
        <v>1</v>
      </c>
      <c r="G153" s="335">
        <v>0</v>
      </c>
      <c r="H153" s="335" t="s">
        <v>845</v>
      </c>
      <c r="I153" s="335">
        <v>1000</v>
      </c>
      <c r="J153" s="337" t="s">
        <v>521</v>
      </c>
      <c r="K153" s="329">
        <v>0.7</v>
      </c>
      <c r="L153" s="439">
        <f t="shared" si="24"/>
        <v>0.30000000000000004</v>
      </c>
      <c r="M153" s="432">
        <v>10000</v>
      </c>
      <c r="N153" s="431">
        <v>5000</v>
      </c>
      <c r="O153" s="436">
        <f t="shared" si="25"/>
        <v>10000</v>
      </c>
      <c r="P153" s="330">
        <v>0</v>
      </c>
      <c r="Q153" s="331">
        <f t="shared" si="26"/>
        <v>10000</v>
      </c>
      <c r="R153" s="332">
        <v>9582.23</v>
      </c>
      <c r="S153" s="435">
        <f t="shared" si="29"/>
        <v>9582.23</v>
      </c>
      <c r="T153" s="434">
        <f t="shared" si="30"/>
        <v>417.77000000000044</v>
      </c>
    </row>
    <row r="154" spans="1:368" x14ac:dyDescent="0.25">
      <c r="A154" s="324" t="s">
        <v>1036</v>
      </c>
      <c r="B154" s="333" t="str">
        <f t="shared" si="31"/>
        <v>Montfort Public Library</v>
      </c>
      <c r="C154" s="325" t="s">
        <v>1037</v>
      </c>
      <c r="D154" s="326">
        <v>43</v>
      </c>
      <c r="E154" s="327">
        <v>880</v>
      </c>
      <c r="F154" s="326">
        <v>1</v>
      </c>
      <c r="G154" s="326">
        <v>0</v>
      </c>
      <c r="H154" s="326" t="s">
        <v>671</v>
      </c>
      <c r="I154" s="326">
        <v>500</v>
      </c>
      <c r="J154" s="328" t="s">
        <v>1038</v>
      </c>
      <c r="K154" s="338">
        <v>0.7</v>
      </c>
      <c r="L154" s="433">
        <f t="shared" si="24"/>
        <v>0.30000000000000004</v>
      </c>
      <c r="M154" s="441">
        <v>5000</v>
      </c>
      <c r="N154" s="440">
        <v>5000</v>
      </c>
      <c r="O154" s="430">
        <f t="shared" si="25"/>
        <v>5000</v>
      </c>
      <c r="P154" s="339">
        <v>0</v>
      </c>
      <c r="Q154" s="340">
        <f t="shared" si="26"/>
        <v>5000</v>
      </c>
      <c r="R154" s="341">
        <v>9582.23</v>
      </c>
      <c r="S154" s="429">
        <f t="shared" si="29"/>
        <v>5000</v>
      </c>
      <c r="T154" s="428">
        <f t="shared" si="30"/>
        <v>0</v>
      </c>
    </row>
    <row r="155" spans="1:368" x14ac:dyDescent="0.25">
      <c r="A155" s="333" t="s">
        <v>1039</v>
      </c>
      <c r="B155" s="324" t="str">
        <f t="shared" si="31"/>
        <v>Monticello Public Library</v>
      </c>
      <c r="C155" s="334" t="s">
        <v>1040</v>
      </c>
      <c r="D155" s="335">
        <v>42</v>
      </c>
      <c r="E155" s="336">
        <v>3694</v>
      </c>
      <c r="F155" s="335">
        <v>1</v>
      </c>
      <c r="G155" s="335">
        <v>0</v>
      </c>
      <c r="H155" s="335" t="s">
        <v>668</v>
      </c>
      <c r="I155" s="335">
        <v>750</v>
      </c>
      <c r="J155" s="337" t="s">
        <v>522</v>
      </c>
      <c r="K155" s="329">
        <v>0.6</v>
      </c>
      <c r="L155" s="439">
        <f t="shared" si="24"/>
        <v>0.4</v>
      </c>
      <c r="M155" s="432">
        <v>7500</v>
      </c>
      <c r="N155" s="431">
        <v>5000</v>
      </c>
      <c r="O155" s="436">
        <f t="shared" si="25"/>
        <v>7500</v>
      </c>
      <c r="P155" s="330">
        <v>0</v>
      </c>
      <c r="Q155" s="331">
        <f t="shared" si="26"/>
        <v>7500</v>
      </c>
      <c r="R155" s="332">
        <v>9582.23</v>
      </c>
      <c r="S155" s="435">
        <f t="shared" si="29"/>
        <v>7500</v>
      </c>
      <c r="T155" s="434">
        <f t="shared" si="30"/>
        <v>0</v>
      </c>
    </row>
    <row r="156" spans="1:368" x14ac:dyDescent="0.25">
      <c r="A156" s="324" t="s">
        <v>1041</v>
      </c>
      <c r="B156" s="333" t="str">
        <f t="shared" si="31"/>
        <v>Muscoda Public Library</v>
      </c>
      <c r="C156" s="325" t="s">
        <v>1042</v>
      </c>
      <c r="D156" s="326">
        <v>42</v>
      </c>
      <c r="E156" s="327">
        <v>2089</v>
      </c>
      <c r="F156" s="326">
        <v>1</v>
      </c>
      <c r="G156" s="326">
        <v>0</v>
      </c>
      <c r="H156" s="326" t="s">
        <v>671</v>
      </c>
      <c r="I156" s="326">
        <v>750</v>
      </c>
      <c r="J156" s="328" t="s">
        <v>1043</v>
      </c>
      <c r="K156" s="338">
        <v>0.7</v>
      </c>
      <c r="L156" s="433">
        <f t="shared" si="24"/>
        <v>0.30000000000000004</v>
      </c>
      <c r="M156" s="432">
        <v>7500</v>
      </c>
      <c r="N156" s="431">
        <v>5000</v>
      </c>
      <c r="O156" s="430">
        <f t="shared" si="25"/>
        <v>7500</v>
      </c>
      <c r="P156" s="339">
        <v>0</v>
      </c>
      <c r="Q156" s="340">
        <f t="shared" si="26"/>
        <v>7500</v>
      </c>
      <c r="R156" s="341">
        <v>9582.23</v>
      </c>
      <c r="S156" s="429">
        <f t="shared" si="29"/>
        <v>7500</v>
      </c>
      <c r="T156" s="428">
        <f t="shared" si="30"/>
        <v>0</v>
      </c>
    </row>
    <row r="157" spans="1:368" x14ac:dyDescent="0.25">
      <c r="A157" s="333" t="s">
        <v>1044</v>
      </c>
      <c r="B157" s="324" t="str">
        <f t="shared" si="31"/>
        <v>Necedah Community-Siegler Memorial Library</v>
      </c>
      <c r="C157" s="334" t="s">
        <v>1045</v>
      </c>
      <c r="D157" s="335">
        <v>43</v>
      </c>
      <c r="E157" s="336">
        <v>4767</v>
      </c>
      <c r="F157" s="335">
        <v>1</v>
      </c>
      <c r="G157" s="335">
        <v>0</v>
      </c>
      <c r="H157" s="335" t="s">
        <v>841</v>
      </c>
      <c r="I157" s="335">
        <v>750</v>
      </c>
      <c r="J157" s="337" t="s">
        <v>1046</v>
      </c>
      <c r="K157" s="329">
        <v>0.8</v>
      </c>
      <c r="L157" s="439">
        <f t="shared" si="24"/>
        <v>0.19999999999999996</v>
      </c>
      <c r="M157" s="432">
        <v>7500</v>
      </c>
      <c r="N157" s="431">
        <v>5000</v>
      </c>
      <c r="O157" s="436">
        <f t="shared" si="25"/>
        <v>7500</v>
      </c>
      <c r="P157" s="330">
        <v>202</v>
      </c>
      <c r="Q157" s="331">
        <f t="shared" si="26"/>
        <v>7298</v>
      </c>
      <c r="R157" s="332">
        <v>11498.67</v>
      </c>
      <c r="S157" s="435">
        <f t="shared" si="29"/>
        <v>7298</v>
      </c>
      <c r="T157" s="434">
        <f t="shared" si="30"/>
        <v>0</v>
      </c>
    </row>
    <row r="158" spans="1:368" x14ac:dyDescent="0.25">
      <c r="A158" s="324" t="s">
        <v>1047</v>
      </c>
      <c r="B158" s="333" t="str">
        <f t="shared" si="31"/>
        <v>Neillsville Public Library</v>
      </c>
      <c r="C158" s="325" t="s">
        <v>1048</v>
      </c>
      <c r="D158" s="326">
        <v>43</v>
      </c>
      <c r="E158" s="327">
        <v>7476</v>
      </c>
      <c r="F158" s="326">
        <v>1</v>
      </c>
      <c r="G158" s="326">
        <v>0</v>
      </c>
      <c r="H158" s="326" t="s">
        <v>814</v>
      </c>
      <c r="I158" s="326">
        <v>1000</v>
      </c>
      <c r="J158" s="328" t="s">
        <v>525</v>
      </c>
      <c r="K158" s="338">
        <v>0.7</v>
      </c>
      <c r="L158" s="433">
        <f t="shared" si="24"/>
        <v>0.30000000000000004</v>
      </c>
      <c r="M158" s="432">
        <v>10000</v>
      </c>
      <c r="N158" s="431">
        <v>7500</v>
      </c>
      <c r="O158" s="430">
        <f t="shared" si="25"/>
        <v>10000</v>
      </c>
      <c r="P158" s="339">
        <v>0</v>
      </c>
      <c r="Q158" s="340">
        <f t="shared" si="26"/>
        <v>10000</v>
      </c>
      <c r="R158" s="341">
        <v>19796.88</v>
      </c>
      <c r="S158" s="429">
        <f t="shared" si="29"/>
        <v>10000</v>
      </c>
      <c r="T158" s="428">
        <f t="shared" si="30"/>
        <v>0</v>
      </c>
    </row>
    <row r="159" spans="1:368" x14ac:dyDescent="0.25">
      <c r="A159" s="333" t="s">
        <v>1049</v>
      </c>
      <c r="B159" s="324" t="str">
        <f t="shared" si="31"/>
        <v>Neshkoro Public Library</v>
      </c>
      <c r="C159" s="334" t="s">
        <v>1050</v>
      </c>
      <c r="D159" s="335">
        <v>42</v>
      </c>
      <c r="E159" s="336">
        <v>737</v>
      </c>
      <c r="F159" s="335">
        <v>1</v>
      </c>
      <c r="G159" s="335">
        <v>0</v>
      </c>
      <c r="H159" s="335" t="s">
        <v>845</v>
      </c>
      <c r="I159" s="335">
        <v>500</v>
      </c>
      <c r="J159" s="337" t="s">
        <v>1051</v>
      </c>
      <c r="K159" s="329">
        <v>0.7</v>
      </c>
      <c r="L159" s="439">
        <f t="shared" si="24"/>
        <v>0.30000000000000004</v>
      </c>
      <c r="M159" s="438">
        <v>5000</v>
      </c>
      <c r="N159" s="437">
        <v>5000</v>
      </c>
      <c r="O159" s="436">
        <f t="shared" si="25"/>
        <v>5000</v>
      </c>
      <c r="P159" s="330">
        <v>0</v>
      </c>
      <c r="Q159" s="331">
        <f t="shared" si="26"/>
        <v>5000</v>
      </c>
      <c r="R159" s="332">
        <v>9582.23</v>
      </c>
      <c r="S159" s="435">
        <f t="shared" si="29"/>
        <v>5000</v>
      </c>
      <c r="T159" s="434">
        <f t="shared" si="30"/>
        <v>0</v>
      </c>
    </row>
    <row r="160" spans="1:368" x14ac:dyDescent="0.25">
      <c r="A160" s="324" t="s">
        <v>1052</v>
      </c>
      <c r="B160" s="333" t="str">
        <f t="shared" si="31"/>
        <v>Neuschafer Community Library</v>
      </c>
      <c r="C160" s="325" t="s">
        <v>1053</v>
      </c>
      <c r="D160" s="326">
        <v>42</v>
      </c>
      <c r="E160" s="327">
        <v>2041</v>
      </c>
      <c r="F160" s="326">
        <v>1</v>
      </c>
      <c r="G160" s="326">
        <v>0</v>
      </c>
      <c r="H160" s="326" t="s">
        <v>925</v>
      </c>
      <c r="I160" s="326">
        <v>750</v>
      </c>
      <c r="J160" s="328" t="s">
        <v>1054</v>
      </c>
      <c r="K160" s="338">
        <v>0.6</v>
      </c>
      <c r="L160" s="433">
        <f t="shared" si="24"/>
        <v>0.4</v>
      </c>
      <c r="M160" s="432">
        <v>7500</v>
      </c>
      <c r="N160" s="431">
        <v>5000</v>
      </c>
      <c r="O160" s="430">
        <f t="shared" si="25"/>
        <v>7500</v>
      </c>
      <c r="P160" s="339">
        <v>0</v>
      </c>
      <c r="Q160" s="340">
        <f t="shared" si="26"/>
        <v>7500</v>
      </c>
      <c r="R160" s="341">
        <v>9582.23</v>
      </c>
      <c r="S160" s="429">
        <f t="shared" si="29"/>
        <v>7500</v>
      </c>
      <c r="T160" s="428">
        <f t="shared" si="30"/>
        <v>0</v>
      </c>
    </row>
    <row r="161" spans="1:20" x14ac:dyDescent="0.25">
      <c r="A161" s="333" t="s">
        <v>1055</v>
      </c>
      <c r="B161" s="324" t="str">
        <f t="shared" si="31"/>
        <v>New Glarus Public Library</v>
      </c>
      <c r="C161" s="334" t="s">
        <v>1056</v>
      </c>
      <c r="D161" s="335">
        <v>42</v>
      </c>
      <c r="E161" s="336">
        <v>5744</v>
      </c>
      <c r="F161" s="335">
        <v>1</v>
      </c>
      <c r="G161" s="335">
        <v>0</v>
      </c>
      <c r="H161" s="335" t="s">
        <v>668</v>
      </c>
      <c r="I161" s="335">
        <v>1000</v>
      </c>
      <c r="J161" s="337" t="s">
        <v>528</v>
      </c>
      <c r="K161" s="329">
        <v>0.6</v>
      </c>
      <c r="L161" s="439">
        <f t="shared" si="24"/>
        <v>0.4</v>
      </c>
      <c r="M161" s="432">
        <v>10000</v>
      </c>
      <c r="N161" s="431">
        <v>7500</v>
      </c>
      <c r="O161" s="436">
        <f t="shared" si="25"/>
        <v>10000</v>
      </c>
      <c r="P161" s="330">
        <v>0</v>
      </c>
      <c r="Q161" s="331">
        <f t="shared" si="26"/>
        <v>10000</v>
      </c>
      <c r="R161" s="332">
        <v>6013.42</v>
      </c>
      <c r="S161" s="435">
        <f t="shared" si="29"/>
        <v>6013.42</v>
      </c>
      <c r="T161" s="434">
        <f t="shared" si="30"/>
        <v>3986.58</v>
      </c>
    </row>
    <row r="162" spans="1:20" x14ac:dyDescent="0.25">
      <c r="A162" s="324" t="s">
        <v>1057</v>
      </c>
      <c r="B162" s="333" t="str">
        <f t="shared" si="31"/>
        <v>New Lisbon Memorial Library</v>
      </c>
      <c r="C162" s="325" t="s">
        <v>1058</v>
      </c>
      <c r="D162" s="326">
        <v>42</v>
      </c>
      <c r="E162" s="327">
        <v>5160</v>
      </c>
      <c r="F162" s="326">
        <v>1</v>
      </c>
      <c r="G162" s="326">
        <v>0</v>
      </c>
      <c r="H162" s="326" t="s">
        <v>841</v>
      </c>
      <c r="I162" s="326">
        <v>1000</v>
      </c>
      <c r="J162" s="328" t="s">
        <v>530</v>
      </c>
      <c r="K162" s="338">
        <v>0.7</v>
      </c>
      <c r="L162" s="433">
        <f t="shared" si="24"/>
        <v>0.30000000000000004</v>
      </c>
      <c r="M162" s="432">
        <v>10000</v>
      </c>
      <c r="N162" s="431">
        <v>7500</v>
      </c>
      <c r="O162" s="430">
        <f t="shared" si="25"/>
        <v>10000</v>
      </c>
      <c r="P162" s="339">
        <v>302</v>
      </c>
      <c r="Q162" s="340">
        <f t="shared" si="26"/>
        <v>9698</v>
      </c>
      <c r="R162" s="341">
        <v>11426.8</v>
      </c>
      <c r="S162" s="429">
        <f t="shared" si="29"/>
        <v>9698</v>
      </c>
      <c r="T162" s="428">
        <f t="shared" si="30"/>
        <v>0</v>
      </c>
    </row>
    <row r="163" spans="1:20" x14ac:dyDescent="0.25">
      <c r="A163" s="333" t="s">
        <v>1059</v>
      </c>
      <c r="B163" s="324" t="str">
        <f t="shared" si="31"/>
        <v>North Freedom Public Library</v>
      </c>
      <c r="C163" s="334" t="s">
        <v>1060</v>
      </c>
      <c r="D163" s="335">
        <v>42</v>
      </c>
      <c r="E163" s="336">
        <v>1486</v>
      </c>
      <c r="F163" s="335">
        <v>1</v>
      </c>
      <c r="G163" s="335">
        <v>0</v>
      </c>
      <c r="H163" s="335" t="s">
        <v>954</v>
      </c>
      <c r="I163" s="335">
        <v>500</v>
      </c>
      <c r="J163" s="337" t="s">
        <v>1061</v>
      </c>
      <c r="K163" s="329">
        <v>0.7</v>
      </c>
      <c r="L163" s="439">
        <f t="shared" si="24"/>
        <v>0.30000000000000004</v>
      </c>
      <c r="M163" s="438">
        <v>5000</v>
      </c>
      <c r="N163" s="437">
        <v>5000</v>
      </c>
      <c r="O163" s="436">
        <f t="shared" si="25"/>
        <v>5000</v>
      </c>
      <c r="P163" s="330">
        <v>0</v>
      </c>
      <c r="Q163" s="331">
        <f t="shared" si="26"/>
        <v>5000</v>
      </c>
      <c r="R163" s="332">
        <v>9582.23</v>
      </c>
      <c r="S163" s="435">
        <f t="shared" si="29"/>
        <v>5000</v>
      </c>
      <c r="T163" s="434">
        <f t="shared" si="30"/>
        <v>0</v>
      </c>
    </row>
    <row r="164" spans="1:20" x14ac:dyDescent="0.25">
      <c r="A164" s="324" t="s">
        <v>1062</v>
      </c>
      <c r="B164" s="333" t="str">
        <f t="shared" si="31"/>
        <v>Norwalk Public Library</v>
      </c>
      <c r="C164" s="325" t="s">
        <v>1063</v>
      </c>
      <c r="D164" s="326">
        <v>42</v>
      </c>
      <c r="E164" s="327">
        <v>1096</v>
      </c>
      <c r="F164" s="326">
        <v>1</v>
      </c>
      <c r="G164" s="326">
        <v>0</v>
      </c>
      <c r="H164" s="326" t="s">
        <v>769</v>
      </c>
      <c r="I164" s="326">
        <v>500</v>
      </c>
      <c r="J164" s="328" t="s">
        <v>1064</v>
      </c>
      <c r="K164" s="338">
        <v>0.8</v>
      </c>
      <c r="L164" s="433">
        <f t="shared" si="24"/>
        <v>0.19999999999999996</v>
      </c>
      <c r="M164" s="441">
        <v>5000</v>
      </c>
      <c r="N164" s="440">
        <v>5000</v>
      </c>
      <c r="O164" s="430">
        <f t="shared" si="25"/>
        <v>5000</v>
      </c>
      <c r="P164" s="339">
        <v>202</v>
      </c>
      <c r="Q164" s="340">
        <f t="shared" si="26"/>
        <v>4798</v>
      </c>
      <c r="R164" s="341">
        <v>9582.23</v>
      </c>
      <c r="S164" s="429">
        <f t="shared" si="29"/>
        <v>4798</v>
      </c>
      <c r="T164" s="428">
        <f t="shared" si="30"/>
        <v>0</v>
      </c>
    </row>
    <row r="165" spans="1:20" x14ac:dyDescent="0.25">
      <c r="A165" s="333" t="s">
        <v>1065</v>
      </c>
      <c r="B165" s="324" t="str">
        <f t="shared" si="31"/>
        <v>Oakfield Public Library</v>
      </c>
      <c r="C165" s="334" t="s">
        <v>1066</v>
      </c>
      <c r="D165" s="335">
        <v>42</v>
      </c>
      <c r="E165" s="336">
        <v>2602</v>
      </c>
      <c r="F165" s="335">
        <v>1</v>
      </c>
      <c r="G165" s="335">
        <v>0</v>
      </c>
      <c r="H165" s="335" t="s">
        <v>739</v>
      </c>
      <c r="I165" s="335">
        <v>750</v>
      </c>
      <c r="J165" s="337" t="s">
        <v>541</v>
      </c>
      <c r="K165" s="329">
        <v>0.6</v>
      </c>
      <c r="L165" s="439">
        <f t="shared" si="24"/>
        <v>0.4</v>
      </c>
      <c r="M165" s="432">
        <v>7500</v>
      </c>
      <c r="N165" s="431">
        <v>5000</v>
      </c>
      <c r="O165" s="436">
        <f t="shared" si="25"/>
        <v>7500</v>
      </c>
      <c r="P165" s="330">
        <v>0</v>
      </c>
      <c r="Q165" s="331">
        <f t="shared" si="26"/>
        <v>7500</v>
      </c>
      <c r="R165" s="332">
        <v>9582.23</v>
      </c>
      <c r="S165" s="435">
        <f t="shared" si="29"/>
        <v>7500</v>
      </c>
      <c r="T165" s="434">
        <f t="shared" si="30"/>
        <v>0</v>
      </c>
    </row>
    <row r="166" spans="1:20" x14ac:dyDescent="0.25">
      <c r="A166" s="324" t="s">
        <v>1067</v>
      </c>
      <c r="B166" s="333" t="str">
        <f t="shared" si="31"/>
        <v>Ogema Public Library</v>
      </c>
      <c r="C166" s="325" t="s">
        <v>1068</v>
      </c>
      <c r="D166" s="326">
        <v>43</v>
      </c>
      <c r="E166" s="327">
        <v>1216</v>
      </c>
      <c r="F166" s="326">
        <v>1</v>
      </c>
      <c r="G166" s="326">
        <v>0</v>
      </c>
      <c r="H166" s="326" t="s">
        <v>1069</v>
      </c>
      <c r="I166" s="326">
        <v>500</v>
      </c>
      <c r="J166" s="328" t="s">
        <v>1070</v>
      </c>
      <c r="K166" s="338">
        <v>0.7</v>
      </c>
      <c r="L166" s="433">
        <f t="shared" si="24"/>
        <v>0.30000000000000004</v>
      </c>
      <c r="M166" s="441">
        <v>5000</v>
      </c>
      <c r="N166" s="440">
        <v>5000</v>
      </c>
      <c r="O166" s="430">
        <f t="shared" si="25"/>
        <v>5000</v>
      </c>
      <c r="P166" s="339">
        <v>0</v>
      </c>
      <c r="Q166" s="340">
        <f t="shared" si="26"/>
        <v>5000</v>
      </c>
      <c r="R166" s="341">
        <v>9582.23</v>
      </c>
      <c r="S166" s="429">
        <f t="shared" si="29"/>
        <v>5000</v>
      </c>
      <c r="T166" s="428">
        <f t="shared" si="30"/>
        <v>0</v>
      </c>
    </row>
    <row r="167" spans="1:20" x14ac:dyDescent="0.25">
      <c r="A167" s="333" t="s">
        <v>1071</v>
      </c>
      <c r="B167" s="324" t="str">
        <f t="shared" si="31"/>
        <v>Oneida Community Library</v>
      </c>
      <c r="C167" s="334" t="s">
        <v>1072</v>
      </c>
      <c r="D167" s="335">
        <v>41</v>
      </c>
      <c r="E167" s="336">
        <v>4102</v>
      </c>
      <c r="F167" s="335">
        <v>1</v>
      </c>
      <c r="G167" s="335">
        <v>1</v>
      </c>
      <c r="H167" s="335" t="s">
        <v>1073</v>
      </c>
      <c r="I167" s="335">
        <v>750</v>
      </c>
      <c r="J167" s="337" t="s">
        <v>1074</v>
      </c>
      <c r="K167" s="329">
        <v>0.5</v>
      </c>
      <c r="L167" s="439">
        <f t="shared" si="24"/>
        <v>0.5</v>
      </c>
      <c r="M167" s="432">
        <v>7500</v>
      </c>
      <c r="N167" s="431">
        <v>5000</v>
      </c>
      <c r="O167" s="436">
        <f t="shared" si="25"/>
        <v>7500</v>
      </c>
      <c r="P167" s="330">
        <v>0</v>
      </c>
      <c r="Q167" s="331">
        <f t="shared" si="26"/>
        <v>7500</v>
      </c>
      <c r="R167" s="332">
        <v>12444.92</v>
      </c>
      <c r="S167" s="435">
        <f t="shared" si="29"/>
        <v>7500</v>
      </c>
      <c r="T167" s="434">
        <f t="shared" si="30"/>
        <v>0</v>
      </c>
    </row>
    <row r="168" spans="1:20" x14ac:dyDescent="0.25">
      <c r="A168" s="324" t="s">
        <v>1075</v>
      </c>
      <c r="B168" s="333" t="str">
        <f t="shared" si="31"/>
        <v>Ontario Public Library</v>
      </c>
      <c r="C168" s="325" t="s">
        <v>1076</v>
      </c>
      <c r="D168" s="326">
        <v>43</v>
      </c>
      <c r="E168" s="327">
        <v>1592</v>
      </c>
      <c r="F168" s="326">
        <v>1</v>
      </c>
      <c r="G168" s="326">
        <v>0</v>
      </c>
      <c r="H168" s="326" t="s">
        <v>705</v>
      </c>
      <c r="I168" s="326">
        <v>500</v>
      </c>
      <c r="J168" s="328" t="s">
        <v>1077</v>
      </c>
      <c r="K168" s="338">
        <v>0.8</v>
      </c>
      <c r="L168" s="433">
        <f t="shared" si="24"/>
        <v>0.19999999999999996</v>
      </c>
      <c r="M168" s="441">
        <v>5000</v>
      </c>
      <c r="N168" s="440">
        <v>5000</v>
      </c>
      <c r="O168" s="430">
        <f t="shared" si="25"/>
        <v>5000</v>
      </c>
      <c r="P168" s="339">
        <v>202</v>
      </c>
      <c r="Q168" s="340">
        <f t="shared" si="26"/>
        <v>4798</v>
      </c>
      <c r="R168" s="341">
        <v>17832.52</v>
      </c>
      <c r="S168" s="429">
        <f t="shared" si="29"/>
        <v>4798</v>
      </c>
      <c r="T168" s="428">
        <f t="shared" si="30"/>
        <v>0</v>
      </c>
    </row>
    <row r="169" spans="1:20" x14ac:dyDescent="0.25">
      <c r="A169" s="333" t="s">
        <v>1078</v>
      </c>
      <c r="B169" s="324" t="str">
        <f t="shared" si="31"/>
        <v>Orfordville Public Library</v>
      </c>
      <c r="C169" s="334" t="s">
        <v>1079</v>
      </c>
      <c r="D169" s="335">
        <v>42</v>
      </c>
      <c r="E169" s="336">
        <v>2895</v>
      </c>
      <c r="F169" s="335">
        <v>1</v>
      </c>
      <c r="G169" s="335">
        <v>0</v>
      </c>
      <c r="H169" s="335" t="s">
        <v>784</v>
      </c>
      <c r="I169" s="335">
        <v>750</v>
      </c>
      <c r="J169" s="337" t="s">
        <v>1080</v>
      </c>
      <c r="K169" s="329">
        <v>0.6</v>
      </c>
      <c r="L169" s="439">
        <f t="shared" si="24"/>
        <v>0.4</v>
      </c>
      <c r="M169" s="432">
        <v>7500</v>
      </c>
      <c r="N169" s="431">
        <v>5000</v>
      </c>
      <c r="O169" s="436">
        <f t="shared" si="25"/>
        <v>7500</v>
      </c>
      <c r="P169" s="330">
        <v>0</v>
      </c>
      <c r="Q169" s="331">
        <f t="shared" si="26"/>
        <v>7500</v>
      </c>
      <c r="R169" s="332">
        <v>9582.23</v>
      </c>
      <c r="S169" s="435">
        <f t="shared" si="29"/>
        <v>7500</v>
      </c>
      <c r="T169" s="434">
        <f t="shared" si="30"/>
        <v>0</v>
      </c>
    </row>
    <row r="170" spans="1:20" x14ac:dyDescent="0.25">
      <c r="A170" s="324" t="s">
        <v>1081</v>
      </c>
      <c r="B170" s="333" t="str">
        <f t="shared" si="31"/>
        <v>Owen Public Library</v>
      </c>
      <c r="C170" s="325" t="s">
        <v>1082</v>
      </c>
      <c r="D170" s="326">
        <v>43</v>
      </c>
      <c r="E170" s="327">
        <v>3162</v>
      </c>
      <c r="F170" s="326">
        <v>1</v>
      </c>
      <c r="G170" s="326">
        <v>0</v>
      </c>
      <c r="H170" s="326" t="s">
        <v>814</v>
      </c>
      <c r="I170" s="326">
        <v>750</v>
      </c>
      <c r="J170" s="328" t="s">
        <v>1083</v>
      </c>
      <c r="K170" s="338">
        <v>0.7</v>
      </c>
      <c r="L170" s="433">
        <f t="shared" si="24"/>
        <v>0.30000000000000004</v>
      </c>
      <c r="M170" s="432">
        <v>7500</v>
      </c>
      <c r="N170" s="431">
        <v>5000</v>
      </c>
      <c r="O170" s="430">
        <f t="shared" si="25"/>
        <v>7500</v>
      </c>
      <c r="P170" s="339">
        <v>0</v>
      </c>
      <c r="Q170" s="340">
        <f t="shared" si="26"/>
        <v>7500</v>
      </c>
      <c r="R170" s="341">
        <v>9582.23</v>
      </c>
      <c r="S170" s="429">
        <f t="shared" si="29"/>
        <v>7500</v>
      </c>
      <c r="T170" s="428">
        <f t="shared" si="30"/>
        <v>0</v>
      </c>
    </row>
    <row r="171" spans="1:20" x14ac:dyDescent="0.25">
      <c r="A171" s="333" t="s">
        <v>1084</v>
      </c>
      <c r="B171" s="324" t="str">
        <f t="shared" si="31"/>
        <v>Oxford Public Library</v>
      </c>
      <c r="C171" s="334" t="s">
        <v>1085</v>
      </c>
      <c r="D171" s="335">
        <v>43</v>
      </c>
      <c r="E171" s="336">
        <v>1261</v>
      </c>
      <c r="F171" s="335">
        <v>1</v>
      </c>
      <c r="G171" s="335">
        <v>0</v>
      </c>
      <c r="H171" s="335" t="s">
        <v>845</v>
      </c>
      <c r="I171" s="335">
        <v>500</v>
      </c>
      <c r="J171" s="337" t="s">
        <v>1086</v>
      </c>
      <c r="K171" s="329">
        <v>0.7</v>
      </c>
      <c r="L171" s="439">
        <f t="shared" si="24"/>
        <v>0.30000000000000004</v>
      </c>
      <c r="M171" s="438">
        <v>5000</v>
      </c>
      <c r="N171" s="437">
        <v>5000</v>
      </c>
      <c r="O171" s="436">
        <f t="shared" si="25"/>
        <v>5000</v>
      </c>
      <c r="P171" s="330">
        <v>0</v>
      </c>
      <c r="Q171" s="331">
        <f t="shared" si="26"/>
        <v>5000</v>
      </c>
      <c r="R171" s="332">
        <v>9582.23</v>
      </c>
      <c r="S171" s="435">
        <f t="shared" si="29"/>
        <v>5000</v>
      </c>
      <c r="T171" s="434">
        <f t="shared" si="30"/>
        <v>0</v>
      </c>
    </row>
    <row r="172" spans="1:20" x14ac:dyDescent="0.25">
      <c r="A172" s="324" t="s">
        <v>1087</v>
      </c>
      <c r="B172" s="333" t="str">
        <f t="shared" si="31"/>
        <v>Packwaukee Public Library</v>
      </c>
      <c r="C172" s="325" t="s">
        <v>1088</v>
      </c>
      <c r="D172" s="326">
        <v>43</v>
      </c>
      <c r="E172" s="327">
        <v>1509</v>
      </c>
      <c r="F172" s="326">
        <v>1</v>
      </c>
      <c r="G172" s="326">
        <v>0</v>
      </c>
      <c r="H172" s="326" t="s">
        <v>845</v>
      </c>
      <c r="I172" s="326">
        <v>500</v>
      </c>
      <c r="J172" s="328" t="s">
        <v>1089</v>
      </c>
      <c r="K172" s="338">
        <v>0.7</v>
      </c>
      <c r="L172" s="433">
        <f t="shared" si="24"/>
        <v>0.30000000000000004</v>
      </c>
      <c r="M172" s="441">
        <v>5000</v>
      </c>
      <c r="N172" s="440">
        <v>5000</v>
      </c>
      <c r="O172" s="430">
        <f t="shared" si="25"/>
        <v>5000</v>
      </c>
      <c r="P172" s="339">
        <v>0</v>
      </c>
      <c r="Q172" s="340">
        <f t="shared" si="26"/>
        <v>5000</v>
      </c>
      <c r="R172" s="341">
        <v>9582.23</v>
      </c>
      <c r="S172" s="429">
        <f t="shared" si="29"/>
        <v>5000</v>
      </c>
      <c r="T172" s="428">
        <f t="shared" si="30"/>
        <v>0</v>
      </c>
    </row>
    <row r="173" spans="1:20" x14ac:dyDescent="0.25">
      <c r="A173" s="333" t="s">
        <v>1090</v>
      </c>
      <c r="B173" s="324" t="str">
        <f t="shared" si="31"/>
        <v>Park Falls Public Library</v>
      </c>
      <c r="C173" s="334" t="s">
        <v>1091</v>
      </c>
      <c r="D173" s="335">
        <v>43</v>
      </c>
      <c r="E173" s="336">
        <v>4965</v>
      </c>
      <c r="F173" s="335">
        <v>1</v>
      </c>
      <c r="G173" s="335">
        <v>0</v>
      </c>
      <c r="H173" s="335" t="s">
        <v>1069</v>
      </c>
      <c r="I173" s="335">
        <v>750</v>
      </c>
      <c r="J173" s="337" t="s">
        <v>1092</v>
      </c>
      <c r="K173" s="329">
        <v>0.8</v>
      </c>
      <c r="L173" s="439">
        <f t="shared" si="24"/>
        <v>0.19999999999999996</v>
      </c>
      <c r="M173" s="438">
        <v>7500</v>
      </c>
      <c r="N173" s="437">
        <v>7500</v>
      </c>
      <c r="O173" s="436">
        <f t="shared" si="25"/>
        <v>7500</v>
      </c>
      <c r="P173" s="330">
        <v>0</v>
      </c>
      <c r="Q173" s="331">
        <f t="shared" si="26"/>
        <v>7500</v>
      </c>
      <c r="R173" s="332" t="s">
        <v>1342</v>
      </c>
      <c r="S173" s="435" t="s">
        <v>1342</v>
      </c>
      <c r="T173" s="434" t="s">
        <v>1342</v>
      </c>
    </row>
    <row r="174" spans="1:20" x14ac:dyDescent="0.25">
      <c r="A174" s="324" t="s">
        <v>1093</v>
      </c>
      <c r="B174" s="333" t="str">
        <f t="shared" si="31"/>
        <v>Patterson Memorial Library</v>
      </c>
      <c r="C174" s="325" t="s">
        <v>1094</v>
      </c>
      <c r="D174" s="326">
        <v>42</v>
      </c>
      <c r="E174" s="327">
        <v>3646</v>
      </c>
      <c r="F174" s="326">
        <v>1</v>
      </c>
      <c r="G174" s="326">
        <v>0</v>
      </c>
      <c r="H174" s="326" t="s">
        <v>793</v>
      </c>
      <c r="I174" s="326">
        <v>750</v>
      </c>
      <c r="J174" s="328" t="s">
        <v>640</v>
      </c>
      <c r="K174" s="338">
        <v>0.6</v>
      </c>
      <c r="L174" s="433">
        <f t="shared" si="24"/>
        <v>0.4</v>
      </c>
      <c r="M174" s="432">
        <v>7500</v>
      </c>
      <c r="N174" s="431">
        <v>5000</v>
      </c>
      <c r="O174" s="430">
        <f t="shared" si="25"/>
        <v>7500</v>
      </c>
      <c r="P174" s="339">
        <v>0</v>
      </c>
      <c r="Q174" s="340">
        <f t="shared" si="26"/>
        <v>7500</v>
      </c>
      <c r="R174" s="341" t="s">
        <v>1342</v>
      </c>
      <c r="S174" s="429" t="s">
        <v>1342</v>
      </c>
      <c r="T174" s="428" t="s">
        <v>1342</v>
      </c>
    </row>
    <row r="175" spans="1:20" x14ac:dyDescent="0.25">
      <c r="A175" s="333" t="s">
        <v>1095</v>
      </c>
      <c r="B175" s="324" t="str">
        <f t="shared" si="31"/>
        <v>Pepin Public Library</v>
      </c>
      <c r="C175" s="334" t="s">
        <v>1096</v>
      </c>
      <c r="D175" s="335">
        <v>42</v>
      </c>
      <c r="E175" s="336">
        <v>2704</v>
      </c>
      <c r="F175" s="335">
        <v>1</v>
      </c>
      <c r="G175" s="335">
        <v>0</v>
      </c>
      <c r="H175" s="335" t="s">
        <v>820</v>
      </c>
      <c r="I175" s="335">
        <v>750</v>
      </c>
      <c r="J175" s="337" t="s">
        <v>1097</v>
      </c>
      <c r="K175" s="329">
        <v>0.6</v>
      </c>
      <c r="L175" s="439">
        <f t="shared" si="24"/>
        <v>0.4</v>
      </c>
      <c r="M175" s="432">
        <v>7500</v>
      </c>
      <c r="N175" s="431">
        <v>5000</v>
      </c>
      <c r="O175" s="436">
        <f t="shared" si="25"/>
        <v>7500</v>
      </c>
      <c r="P175" s="330">
        <v>0</v>
      </c>
      <c r="Q175" s="331">
        <f t="shared" si="26"/>
        <v>7500</v>
      </c>
      <c r="R175" s="332">
        <v>9582.23</v>
      </c>
      <c r="S175" s="435">
        <f>MIN(Q175,R175)</f>
        <v>7500</v>
      </c>
      <c r="T175" s="434">
        <f>Q175-S175</f>
        <v>0</v>
      </c>
    </row>
    <row r="176" spans="1:20" x14ac:dyDescent="0.25">
      <c r="A176" s="324" t="s">
        <v>1098</v>
      </c>
      <c r="B176" s="333" t="str">
        <f t="shared" si="31"/>
        <v>Phillips Public Library</v>
      </c>
      <c r="C176" s="325" t="s">
        <v>1099</v>
      </c>
      <c r="D176" s="326">
        <v>43</v>
      </c>
      <c r="E176" s="327">
        <v>7952</v>
      </c>
      <c r="F176" s="326">
        <v>1</v>
      </c>
      <c r="G176" s="326">
        <v>0</v>
      </c>
      <c r="H176" s="326" t="s">
        <v>1069</v>
      </c>
      <c r="I176" s="326">
        <v>1000</v>
      </c>
      <c r="J176" s="328" t="s">
        <v>556</v>
      </c>
      <c r="K176" s="338">
        <v>0.7</v>
      </c>
      <c r="L176" s="433">
        <f t="shared" si="24"/>
        <v>0.30000000000000004</v>
      </c>
      <c r="M176" s="432">
        <v>10000</v>
      </c>
      <c r="N176" s="431">
        <v>5000</v>
      </c>
      <c r="O176" s="430">
        <f t="shared" si="25"/>
        <v>10000</v>
      </c>
      <c r="P176" s="339">
        <v>0</v>
      </c>
      <c r="Q176" s="340">
        <f t="shared" si="26"/>
        <v>10000</v>
      </c>
      <c r="R176" s="341">
        <v>13855.9</v>
      </c>
      <c r="S176" s="429">
        <f>MIN(Q176,R176)</f>
        <v>10000</v>
      </c>
      <c r="T176" s="428">
        <f>Q176-S176</f>
        <v>0</v>
      </c>
    </row>
    <row r="177" spans="1:368" x14ac:dyDescent="0.25">
      <c r="A177" s="333" t="s">
        <v>1100</v>
      </c>
      <c r="B177" s="324" t="str">
        <f t="shared" si="31"/>
        <v>Pittsville Community Library</v>
      </c>
      <c r="C177" s="334" t="s">
        <v>1101</v>
      </c>
      <c r="D177" s="335">
        <v>43</v>
      </c>
      <c r="E177" s="336">
        <v>2078</v>
      </c>
      <c r="F177" s="335">
        <v>1</v>
      </c>
      <c r="G177" s="335">
        <v>0</v>
      </c>
      <c r="H177" s="335" t="s">
        <v>985</v>
      </c>
      <c r="I177" s="335">
        <v>750</v>
      </c>
      <c r="J177" s="337" t="s">
        <v>557</v>
      </c>
      <c r="K177" s="329">
        <v>0.6</v>
      </c>
      <c r="L177" s="439">
        <f t="shared" si="24"/>
        <v>0.4</v>
      </c>
      <c r="M177" s="432">
        <v>7500</v>
      </c>
      <c r="N177" s="431">
        <v>5000</v>
      </c>
      <c r="O177" s="436">
        <f t="shared" si="25"/>
        <v>7500</v>
      </c>
      <c r="P177" s="330">
        <v>0</v>
      </c>
      <c r="Q177" s="331">
        <f t="shared" si="26"/>
        <v>7500</v>
      </c>
      <c r="R177" s="332" t="s">
        <v>1342</v>
      </c>
      <c r="S177" s="435" t="s">
        <v>1342</v>
      </c>
      <c r="T177" s="434" t="s">
        <v>1342</v>
      </c>
    </row>
    <row r="178" spans="1:368" x14ac:dyDescent="0.25">
      <c r="A178" s="324" t="s">
        <v>1102</v>
      </c>
      <c r="B178" s="333" t="str">
        <f t="shared" ref="B178:B209" si="32">PROPER(A178)</f>
        <v>Plainfield Public Library</v>
      </c>
      <c r="C178" s="325" t="s">
        <v>1103</v>
      </c>
      <c r="D178" s="326">
        <v>43</v>
      </c>
      <c r="E178" s="327">
        <v>1769</v>
      </c>
      <c r="F178" s="326">
        <v>1</v>
      </c>
      <c r="G178" s="326">
        <v>0</v>
      </c>
      <c r="H178" s="326" t="s">
        <v>793</v>
      </c>
      <c r="I178" s="326">
        <v>500</v>
      </c>
      <c r="J178" s="328" t="s">
        <v>1104</v>
      </c>
      <c r="K178" s="338">
        <v>0.8</v>
      </c>
      <c r="L178" s="433">
        <f t="shared" si="24"/>
        <v>0.19999999999999996</v>
      </c>
      <c r="M178" s="441">
        <v>5000</v>
      </c>
      <c r="N178" s="440">
        <v>5000</v>
      </c>
      <c r="O178" s="430">
        <f t="shared" si="25"/>
        <v>5000</v>
      </c>
      <c r="P178" s="339">
        <v>0</v>
      </c>
      <c r="Q178" s="340">
        <f t="shared" si="26"/>
        <v>5000</v>
      </c>
      <c r="R178" s="341">
        <v>9582.23</v>
      </c>
      <c r="S178" s="429">
        <f t="shared" ref="S178:S183" si="33">MIN(Q178,R178)</f>
        <v>5000</v>
      </c>
      <c r="T178" s="428">
        <f t="shared" ref="T178:T183" si="34">Q178-S178</f>
        <v>0</v>
      </c>
    </row>
    <row r="179" spans="1:368" x14ac:dyDescent="0.25">
      <c r="A179" s="333" t="s">
        <v>1105</v>
      </c>
      <c r="B179" s="324" t="str">
        <f t="shared" si="32"/>
        <v>Plum City Public Library</v>
      </c>
      <c r="C179" s="334" t="s">
        <v>1106</v>
      </c>
      <c r="D179" s="335">
        <v>43</v>
      </c>
      <c r="E179" s="336">
        <v>2511</v>
      </c>
      <c r="F179" s="335">
        <v>1</v>
      </c>
      <c r="G179" s="335">
        <v>0</v>
      </c>
      <c r="H179" s="335" t="s">
        <v>838</v>
      </c>
      <c r="I179" s="335">
        <v>750</v>
      </c>
      <c r="J179" s="337" t="s">
        <v>559</v>
      </c>
      <c r="K179" s="329">
        <v>0.7</v>
      </c>
      <c r="L179" s="439">
        <f t="shared" si="24"/>
        <v>0.30000000000000004</v>
      </c>
      <c r="M179" s="432">
        <v>7500</v>
      </c>
      <c r="N179" s="431">
        <v>5000</v>
      </c>
      <c r="O179" s="436">
        <f t="shared" si="25"/>
        <v>7500</v>
      </c>
      <c r="P179" s="330">
        <v>0</v>
      </c>
      <c r="Q179" s="331">
        <f t="shared" si="26"/>
        <v>7500</v>
      </c>
      <c r="R179" s="332">
        <v>9582.23</v>
      </c>
      <c r="S179" s="435">
        <f t="shared" si="33"/>
        <v>7500</v>
      </c>
      <c r="T179" s="434">
        <f t="shared" si="34"/>
        <v>0</v>
      </c>
    </row>
    <row r="180" spans="1:368" x14ac:dyDescent="0.25">
      <c r="A180" s="324" t="s">
        <v>1107</v>
      </c>
      <c r="B180" s="333" t="str">
        <f t="shared" si="32"/>
        <v>Plum Lake Public Library</v>
      </c>
      <c r="C180" s="325" t="s">
        <v>1108</v>
      </c>
      <c r="D180" s="326">
        <v>43</v>
      </c>
      <c r="E180" s="327">
        <v>496</v>
      </c>
      <c r="F180" s="326">
        <v>1</v>
      </c>
      <c r="G180" s="326">
        <v>0</v>
      </c>
      <c r="H180" s="326" t="s">
        <v>712</v>
      </c>
      <c r="I180" s="326">
        <v>500</v>
      </c>
      <c r="J180" s="328" t="s">
        <v>1109</v>
      </c>
      <c r="K180" s="338">
        <v>0.7</v>
      </c>
      <c r="L180" s="433">
        <f t="shared" si="24"/>
        <v>0.30000000000000004</v>
      </c>
      <c r="M180" s="441">
        <v>5000</v>
      </c>
      <c r="N180" s="440">
        <v>5000</v>
      </c>
      <c r="O180" s="430">
        <f t="shared" si="25"/>
        <v>5000</v>
      </c>
      <c r="P180" s="339">
        <v>0</v>
      </c>
      <c r="Q180" s="340">
        <f t="shared" si="26"/>
        <v>5000</v>
      </c>
      <c r="R180" s="341">
        <v>9582.23</v>
      </c>
      <c r="S180" s="429">
        <f t="shared" si="33"/>
        <v>5000</v>
      </c>
      <c r="T180" s="428">
        <f t="shared" si="34"/>
        <v>0</v>
      </c>
    </row>
    <row r="181" spans="1:368" s="343" customFormat="1" x14ac:dyDescent="0.25">
      <c r="A181" s="333" t="s">
        <v>1355</v>
      </c>
      <c r="B181" s="324" t="str">
        <f t="shared" si="32"/>
        <v>Potosi Branch Library (Schreiner Memorial Library)</v>
      </c>
      <c r="C181" s="334"/>
      <c r="D181" s="335"/>
      <c r="E181" s="336"/>
      <c r="F181" s="335"/>
      <c r="G181" s="335"/>
      <c r="H181" s="335"/>
      <c r="I181" s="335"/>
      <c r="J181" s="337"/>
      <c r="K181" s="329">
        <v>0.6</v>
      </c>
      <c r="L181" s="439">
        <f t="shared" si="24"/>
        <v>0.4</v>
      </c>
      <c r="M181" s="438" t="s">
        <v>1352</v>
      </c>
      <c r="N181" s="437">
        <v>5000</v>
      </c>
      <c r="O181" s="436">
        <f t="shared" si="25"/>
        <v>5000</v>
      </c>
      <c r="P181" s="330">
        <v>0</v>
      </c>
      <c r="Q181" s="331">
        <f t="shared" si="26"/>
        <v>5000</v>
      </c>
      <c r="R181" s="332">
        <v>9582.23</v>
      </c>
      <c r="S181" s="435">
        <f t="shared" si="33"/>
        <v>5000</v>
      </c>
      <c r="T181" s="434">
        <f t="shared" si="34"/>
        <v>0</v>
      </c>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9"/>
      <c r="DG181" s="19"/>
      <c r="DH181" s="19"/>
      <c r="DI181" s="19"/>
      <c r="DJ181" s="19"/>
      <c r="DK181" s="19"/>
      <c r="DL181" s="19"/>
      <c r="DM181" s="19"/>
      <c r="DN181" s="19"/>
      <c r="DO181" s="19"/>
      <c r="DP181" s="19"/>
      <c r="DQ181" s="19"/>
      <c r="DR181" s="19"/>
      <c r="DS181" s="19"/>
      <c r="DT181" s="19"/>
      <c r="DU181" s="19"/>
      <c r="DV181" s="19"/>
      <c r="DW181" s="19"/>
      <c r="DX181" s="19"/>
      <c r="DY181" s="19"/>
      <c r="DZ181" s="19"/>
      <c r="EA181" s="19"/>
      <c r="EB181" s="19"/>
      <c r="EC181" s="19"/>
      <c r="ED181" s="19"/>
      <c r="EE181" s="19"/>
      <c r="EF181" s="19"/>
      <c r="EG181" s="19"/>
      <c r="EH181" s="19"/>
      <c r="EI181" s="19"/>
      <c r="EJ181" s="19"/>
      <c r="EK181" s="19"/>
      <c r="EL181" s="19"/>
      <c r="EM181" s="19"/>
      <c r="EN181" s="19"/>
      <c r="EO181" s="19"/>
      <c r="EP181" s="19"/>
      <c r="EQ181" s="19"/>
      <c r="ER181" s="19"/>
      <c r="ES181" s="19"/>
      <c r="ET181" s="19"/>
      <c r="EU181" s="19"/>
      <c r="EV181" s="19"/>
      <c r="EW181" s="19"/>
      <c r="EX181" s="19"/>
      <c r="EY181" s="19"/>
      <c r="EZ181" s="19"/>
      <c r="FA181" s="19"/>
      <c r="FB181" s="19"/>
      <c r="FC181" s="19"/>
      <c r="FD181" s="19"/>
      <c r="FE181" s="19"/>
      <c r="FF181" s="19"/>
      <c r="FG181" s="19"/>
      <c r="FH181" s="19"/>
      <c r="FI181" s="19"/>
      <c r="FJ181" s="19"/>
      <c r="FK181" s="19"/>
      <c r="FL181" s="19"/>
      <c r="FM181" s="19"/>
      <c r="FN181" s="19"/>
      <c r="FO181" s="19"/>
      <c r="FP181" s="19"/>
      <c r="FQ181" s="19"/>
      <c r="FR181" s="19"/>
      <c r="FS181" s="19"/>
      <c r="FT181" s="19"/>
      <c r="FU181" s="19"/>
      <c r="FV181" s="19"/>
      <c r="FW181" s="19"/>
      <c r="FX181" s="19"/>
      <c r="FY181" s="19"/>
      <c r="FZ181" s="19"/>
      <c r="GA181" s="19"/>
      <c r="GB181" s="19"/>
      <c r="GC181" s="19"/>
      <c r="GD181" s="19"/>
      <c r="GE181" s="19"/>
      <c r="GF181" s="19"/>
      <c r="GG181" s="19"/>
      <c r="GH181" s="19"/>
      <c r="GI181" s="19"/>
      <c r="GJ181" s="19"/>
      <c r="GK181" s="19"/>
      <c r="GL181" s="19"/>
      <c r="GM181" s="19"/>
      <c r="GN181" s="19"/>
      <c r="GO181" s="19"/>
      <c r="GP181" s="19"/>
      <c r="GQ181" s="19"/>
      <c r="GR181" s="19"/>
      <c r="GS181" s="19"/>
      <c r="GT181" s="19"/>
      <c r="GU181" s="19"/>
      <c r="GV181" s="19"/>
      <c r="GW181" s="19"/>
      <c r="GX181" s="19"/>
      <c r="GY181" s="19"/>
      <c r="GZ181" s="19"/>
      <c r="HA181" s="19"/>
      <c r="HB181" s="19"/>
      <c r="HC181" s="19"/>
      <c r="HD181" s="19"/>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c r="IN181" s="19"/>
      <c r="IO181" s="19"/>
      <c r="IP181" s="19"/>
      <c r="IQ181" s="19"/>
      <c r="IR181" s="19"/>
      <c r="IS181" s="19"/>
      <c r="IT181" s="19"/>
      <c r="IU181" s="19"/>
      <c r="IV181" s="19"/>
      <c r="IW181" s="19"/>
      <c r="IX181" s="19"/>
      <c r="IY181" s="19"/>
      <c r="IZ181" s="19"/>
      <c r="JA181" s="19"/>
      <c r="JB181" s="19"/>
      <c r="JC181" s="19"/>
      <c r="JD181" s="19"/>
      <c r="JE181" s="19"/>
      <c r="JF181" s="19"/>
      <c r="JG181" s="19"/>
      <c r="JH181" s="19"/>
      <c r="JI181" s="19"/>
      <c r="JJ181" s="19"/>
      <c r="JK181" s="19"/>
      <c r="JL181" s="19"/>
      <c r="JM181" s="19"/>
      <c r="JN181" s="19"/>
      <c r="JO181" s="19"/>
      <c r="JP181" s="19"/>
      <c r="JQ181" s="19"/>
      <c r="JR181" s="19"/>
      <c r="JS181" s="19"/>
      <c r="JT181" s="19"/>
      <c r="JU181" s="19"/>
      <c r="JV181" s="19"/>
      <c r="JW181" s="19"/>
      <c r="JX181" s="19"/>
      <c r="JY181" s="19"/>
      <c r="JZ181" s="19"/>
      <c r="KA181" s="19"/>
      <c r="KB181" s="19"/>
      <c r="KC181" s="19"/>
      <c r="KD181" s="19"/>
      <c r="KE181" s="19"/>
      <c r="KF181" s="19"/>
      <c r="KG181" s="19"/>
      <c r="KH181" s="19"/>
      <c r="KI181" s="19"/>
      <c r="KJ181" s="19"/>
      <c r="KK181" s="19"/>
      <c r="KL181" s="19"/>
      <c r="KM181" s="19"/>
      <c r="KN181" s="19"/>
      <c r="KO181" s="19"/>
      <c r="KP181" s="19"/>
      <c r="KQ181" s="19"/>
      <c r="KR181" s="19"/>
      <c r="KS181" s="19"/>
      <c r="KT181" s="19"/>
      <c r="KU181" s="19"/>
      <c r="KV181" s="19"/>
      <c r="KW181" s="19"/>
      <c r="KX181" s="19"/>
      <c r="KY181" s="19"/>
      <c r="KZ181" s="19"/>
      <c r="LA181" s="19"/>
      <c r="LB181" s="19"/>
      <c r="LC181" s="19"/>
      <c r="LD181" s="19"/>
      <c r="LE181" s="19"/>
      <c r="LF181" s="19"/>
      <c r="LG181" s="19"/>
      <c r="LH181" s="19"/>
      <c r="LI181" s="19"/>
      <c r="LJ181" s="19"/>
      <c r="LK181" s="19"/>
      <c r="LL181" s="19"/>
      <c r="LM181" s="19"/>
      <c r="LN181" s="19"/>
      <c r="LO181" s="19"/>
      <c r="LP181" s="19"/>
      <c r="LQ181" s="19"/>
      <c r="LR181" s="19"/>
      <c r="LS181" s="19"/>
      <c r="LT181" s="19"/>
      <c r="LU181" s="19"/>
      <c r="LV181" s="19"/>
      <c r="LW181" s="19"/>
      <c r="LX181" s="19"/>
      <c r="LY181" s="19"/>
      <c r="LZ181" s="19"/>
      <c r="MA181" s="19"/>
      <c r="MB181" s="19"/>
      <c r="MC181" s="19"/>
      <c r="MD181" s="19"/>
      <c r="ME181" s="19"/>
      <c r="MF181" s="19"/>
      <c r="MG181" s="19"/>
      <c r="MH181" s="19"/>
      <c r="MI181" s="19"/>
      <c r="MJ181" s="19"/>
      <c r="MK181" s="19"/>
      <c r="ML181" s="19"/>
      <c r="MM181" s="19"/>
      <c r="MN181" s="19"/>
      <c r="MO181" s="19"/>
      <c r="MP181" s="19"/>
      <c r="MQ181" s="19"/>
      <c r="MR181" s="19"/>
      <c r="MS181" s="19"/>
      <c r="MT181" s="19"/>
      <c r="MU181" s="19"/>
      <c r="MV181" s="19"/>
      <c r="MW181" s="19"/>
      <c r="MX181" s="19"/>
      <c r="MY181" s="19"/>
      <c r="MZ181" s="19"/>
      <c r="NA181" s="19"/>
      <c r="NB181" s="19"/>
      <c r="NC181" s="19"/>
      <c r="ND181" s="19"/>
    </row>
    <row r="182" spans="1:368" x14ac:dyDescent="0.25">
      <c r="A182" s="324" t="s">
        <v>1110</v>
      </c>
      <c r="B182" s="333" t="str">
        <f t="shared" si="32"/>
        <v>Powers Memorial Library</v>
      </c>
      <c r="C182" s="325" t="s">
        <v>1111</v>
      </c>
      <c r="D182" s="326">
        <v>42</v>
      </c>
      <c r="E182" s="327">
        <v>3326</v>
      </c>
      <c r="F182" s="326">
        <v>1</v>
      </c>
      <c r="G182" s="326">
        <v>0</v>
      </c>
      <c r="H182" s="326" t="s">
        <v>945</v>
      </c>
      <c r="I182" s="326">
        <v>750</v>
      </c>
      <c r="J182" s="328" t="s">
        <v>1112</v>
      </c>
      <c r="K182" s="338">
        <v>0.6</v>
      </c>
      <c r="L182" s="433">
        <f t="shared" si="24"/>
        <v>0.4</v>
      </c>
      <c r="M182" s="432">
        <v>7500</v>
      </c>
      <c r="N182" s="431">
        <v>5000</v>
      </c>
      <c r="O182" s="430">
        <f t="shared" si="25"/>
        <v>7500</v>
      </c>
      <c r="P182" s="339">
        <v>0</v>
      </c>
      <c r="Q182" s="340">
        <f t="shared" si="26"/>
        <v>7500</v>
      </c>
      <c r="R182" s="341">
        <v>13661.86</v>
      </c>
      <c r="S182" s="429">
        <f t="shared" si="33"/>
        <v>7500</v>
      </c>
      <c r="T182" s="428">
        <f t="shared" si="34"/>
        <v>0</v>
      </c>
    </row>
    <row r="183" spans="1:368" x14ac:dyDescent="0.25">
      <c r="A183" s="333" t="s">
        <v>1113</v>
      </c>
      <c r="B183" s="324" t="str">
        <f t="shared" si="32"/>
        <v>Poy Sippi Public Library</v>
      </c>
      <c r="C183" s="334" t="s">
        <v>1114</v>
      </c>
      <c r="D183" s="335">
        <v>42</v>
      </c>
      <c r="E183" s="336">
        <v>1078</v>
      </c>
      <c r="F183" s="335">
        <v>1</v>
      </c>
      <c r="G183" s="335">
        <v>0</v>
      </c>
      <c r="H183" s="335" t="s">
        <v>793</v>
      </c>
      <c r="I183" s="335">
        <v>500</v>
      </c>
      <c r="J183" s="337" t="s">
        <v>1115</v>
      </c>
      <c r="K183" s="329">
        <v>0.7</v>
      </c>
      <c r="L183" s="439">
        <f t="shared" si="24"/>
        <v>0.30000000000000004</v>
      </c>
      <c r="M183" s="438">
        <v>5000</v>
      </c>
      <c r="N183" s="437">
        <v>5000</v>
      </c>
      <c r="O183" s="436">
        <f t="shared" si="25"/>
        <v>5000</v>
      </c>
      <c r="P183" s="330">
        <v>0</v>
      </c>
      <c r="Q183" s="331">
        <f t="shared" si="26"/>
        <v>5000</v>
      </c>
      <c r="R183" s="332">
        <v>9582.23</v>
      </c>
      <c r="S183" s="435">
        <f t="shared" si="33"/>
        <v>5000</v>
      </c>
      <c r="T183" s="434">
        <f t="shared" si="34"/>
        <v>0</v>
      </c>
    </row>
    <row r="184" spans="1:368" x14ac:dyDescent="0.25">
      <c r="A184" s="324" t="s">
        <v>1116</v>
      </c>
      <c r="B184" s="333" t="str">
        <f t="shared" si="32"/>
        <v>Poynette Area Public Library</v>
      </c>
      <c r="C184" s="325" t="s">
        <v>1117</v>
      </c>
      <c r="D184" s="326">
        <v>42</v>
      </c>
      <c r="E184" s="327">
        <v>6930</v>
      </c>
      <c r="F184" s="326">
        <v>1</v>
      </c>
      <c r="G184" s="326">
        <v>0</v>
      </c>
      <c r="H184" s="326" t="s">
        <v>678</v>
      </c>
      <c r="I184" s="326">
        <v>1000</v>
      </c>
      <c r="J184" s="328" t="s">
        <v>563</v>
      </c>
      <c r="K184" s="338">
        <v>0.6</v>
      </c>
      <c r="L184" s="433">
        <f t="shared" si="24"/>
        <v>0.4</v>
      </c>
      <c r="M184" s="432">
        <v>10000</v>
      </c>
      <c r="N184" s="431">
        <v>7500</v>
      </c>
      <c r="O184" s="430">
        <f t="shared" si="25"/>
        <v>10000</v>
      </c>
      <c r="P184" s="339">
        <v>0</v>
      </c>
      <c r="Q184" s="340">
        <f t="shared" si="26"/>
        <v>10000</v>
      </c>
      <c r="R184" s="341" t="s">
        <v>1342</v>
      </c>
      <c r="S184" s="429" t="s">
        <v>1342</v>
      </c>
      <c r="T184" s="428" t="s">
        <v>1342</v>
      </c>
    </row>
    <row r="185" spans="1:368" x14ac:dyDescent="0.25">
      <c r="A185" s="333" t="s">
        <v>1118</v>
      </c>
      <c r="B185" s="324" t="str">
        <f t="shared" si="32"/>
        <v>Presque Isle Community Library</v>
      </c>
      <c r="C185" s="334" t="s">
        <v>1119</v>
      </c>
      <c r="D185" s="335">
        <v>43</v>
      </c>
      <c r="E185" s="336">
        <v>632</v>
      </c>
      <c r="F185" s="335">
        <v>1</v>
      </c>
      <c r="G185" s="335">
        <v>0</v>
      </c>
      <c r="H185" s="335" t="s">
        <v>712</v>
      </c>
      <c r="I185" s="335">
        <v>500</v>
      </c>
      <c r="J185" s="337" t="s">
        <v>1120</v>
      </c>
      <c r="K185" s="329">
        <v>0.7</v>
      </c>
      <c r="L185" s="439">
        <f t="shared" si="24"/>
        <v>0.30000000000000004</v>
      </c>
      <c r="M185" s="438">
        <v>5000</v>
      </c>
      <c r="N185" s="437">
        <v>5000</v>
      </c>
      <c r="O185" s="436">
        <f t="shared" si="25"/>
        <v>5000</v>
      </c>
      <c r="P185" s="330">
        <v>0</v>
      </c>
      <c r="Q185" s="331">
        <f t="shared" si="26"/>
        <v>5000</v>
      </c>
      <c r="R185" s="332">
        <v>17224.05</v>
      </c>
      <c r="S185" s="435">
        <f>MIN(Q185,R185)</f>
        <v>5000</v>
      </c>
      <c r="T185" s="434">
        <f>Q185-S185</f>
        <v>0</v>
      </c>
    </row>
    <row r="186" spans="1:368" x14ac:dyDescent="0.25">
      <c r="A186" s="324" t="s">
        <v>1121</v>
      </c>
      <c r="B186" s="333" t="str">
        <f t="shared" si="32"/>
        <v>Princeton Public Library</v>
      </c>
      <c r="C186" s="325" t="s">
        <v>1122</v>
      </c>
      <c r="D186" s="326">
        <v>43</v>
      </c>
      <c r="E186" s="327">
        <v>2864</v>
      </c>
      <c r="F186" s="326">
        <v>1</v>
      </c>
      <c r="G186" s="326">
        <v>0</v>
      </c>
      <c r="H186" s="326" t="s">
        <v>761</v>
      </c>
      <c r="I186" s="326">
        <v>750</v>
      </c>
      <c r="J186" s="328" t="s">
        <v>567</v>
      </c>
      <c r="K186" s="338">
        <v>0.7</v>
      </c>
      <c r="L186" s="433">
        <f t="shared" si="24"/>
        <v>0.30000000000000004</v>
      </c>
      <c r="M186" s="432">
        <v>7500</v>
      </c>
      <c r="N186" s="431">
        <v>5000</v>
      </c>
      <c r="O186" s="430">
        <f t="shared" si="25"/>
        <v>7500</v>
      </c>
      <c r="P186" s="339">
        <v>0</v>
      </c>
      <c r="Q186" s="340">
        <f t="shared" si="26"/>
        <v>7500</v>
      </c>
      <c r="R186" s="341" t="s">
        <v>1342</v>
      </c>
      <c r="S186" s="429" t="s">
        <v>1342</v>
      </c>
      <c r="T186" s="428" t="s">
        <v>1342</v>
      </c>
    </row>
    <row r="187" spans="1:368" x14ac:dyDescent="0.25">
      <c r="A187" s="333" t="s">
        <v>1123</v>
      </c>
      <c r="B187" s="324" t="str">
        <f t="shared" si="32"/>
        <v>Readstown Public Library</v>
      </c>
      <c r="C187" s="334" t="s">
        <v>1124</v>
      </c>
      <c r="D187" s="335">
        <v>42</v>
      </c>
      <c r="E187" s="336">
        <v>487</v>
      </c>
      <c r="F187" s="335">
        <v>1</v>
      </c>
      <c r="G187" s="335">
        <v>0</v>
      </c>
      <c r="H187" s="335" t="s">
        <v>705</v>
      </c>
      <c r="I187" s="335">
        <v>500</v>
      </c>
      <c r="J187" s="337" t="s">
        <v>1125</v>
      </c>
      <c r="K187" s="329">
        <v>0.7</v>
      </c>
      <c r="L187" s="439">
        <f t="shared" si="24"/>
        <v>0.30000000000000004</v>
      </c>
      <c r="M187" s="438">
        <v>5000</v>
      </c>
      <c r="N187" s="437">
        <v>5000</v>
      </c>
      <c r="O187" s="436">
        <f t="shared" si="25"/>
        <v>5000</v>
      </c>
      <c r="P187" s="330">
        <v>0</v>
      </c>
      <c r="Q187" s="331">
        <f t="shared" si="26"/>
        <v>5000</v>
      </c>
      <c r="R187" s="332" t="s">
        <v>1342</v>
      </c>
      <c r="S187" s="435" t="s">
        <v>1342</v>
      </c>
      <c r="T187" s="434" t="s">
        <v>1342</v>
      </c>
    </row>
    <row r="188" spans="1:368" x14ac:dyDescent="0.25">
      <c r="A188" s="324" t="s">
        <v>1126</v>
      </c>
      <c r="B188" s="333" t="str">
        <f t="shared" si="32"/>
        <v>Redgranite Public Library</v>
      </c>
      <c r="C188" s="325" t="s">
        <v>1127</v>
      </c>
      <c r="D188" s="326">
        <v>42</v>
      </c>
      <c r="E188" s="327">
        <v>2697</v>
      </c>
      <c r="F188" s="326">
        <v>1</v>
      </c>
      <c r="G188" s="326">
        <v>0</v>
      </c>
      <c r="H188" s="326" t="s">
        <v>793</v>
      </c>
      <c r="I188" s="326">
        <v>750</v>
      </c>
      <c r="J188" s="328" t="s">
        <v>1128</v>
      </c>
      <c r="K188" s="338">
        <v>0.8</v>
      </c>
      <c r="L188" s="433">
        <f t="shared" si="24"/>
        <v>0.19999999999999996</v>
      </c>
      <c r="M188" s="441">
        <v>7500</v>
      </c>
      <c r="N188" s="440">
        <v>7500</v>
      </c>
      <c r="O188" s="430">
        <f t="shared" si="25"/>
        <v>7500</v>
      </c>
      <c r="P188" s="339">
        <v>0</v>
      </c>
      <c r="Q188" s="340">
        <f t="shared" si="26"/>
        <v>7500</v>
      </c>
      <c r="R188" s="341">
        <v>9582.23</v>
      </c>
      <c r="S188" s="429">
        <f t="shared" ref="S188:S193" si="35">MIN(Q188,R188)</f>
        <v>7500</v>
      </c>
      <c r="T188" s="428">
        <f t="shared" ref="T188:T193" si="36">Q188-S188</f>
        <v>0</v>
      </c>
    </row>
    <row r="189" spans="1:368" x14ac:dyDescent="0.25">
      <c r="A189" s="333" t="s">
        <v>1129</v>
      </c>
      <c r="B189" s="324" t="str">
        <f t="shared" si="32"/>
        <v>Reeseville Public Library</v>
      </c>
      <c r="C189" s="334" t="s">
        <v>1130</v>
      </c>
      <c r="D189" s="335">
        <v>42</v>
      </c>
      <c r="E189" s="336">
        <v>1327</v>
      </c>
      <c r="F189" s="335">
        <v>1</v>
      </c>
      <c r="G189" s="335">
        <v>0</v>
      </c>
      <c r="H189" s="335" t="s">
        <v>750</v>
      </c>
      <c r="I189" s="335">
        <v>500</v>
      </c>
      <c r="J189" s="337" t="s">
        <v>1131</v>
      </c>
      <c r="K189" s="329">
        <v>0.7</v>
      </c>
      <c r="L189" s="439">
        <f t="shared" si="24"/>
        <v>0.30000000000000004</v>
      </c>
      <c r="M189" s="438">
        <v>5000</v>
      </c>
      <c r="N189" s="437">
        <v>5000</v>
      </c>
      <c r="O189" s="436">
        <f t="shared" si="25"/>
        <v>5000</v>
      </c>
      <c r="P189" s="330">
        <v>0</v>
      </c>
      <c r="Q189" s="331">
        <f t="shared" si="26"/>
        <v>5000</v>
      </c>
      <c r="R189" s="332">
        <v>9582.23</v>
      </c>
      <c r="S189" s="435">
        <f t="shared" si="35"/>
        <v>5000</v>
      </c>
      <c r="T189" s="434">
        <f t="shared" si="36"/>
        <v>0</v>
      </c>
    </row>
    <row r="190" spans="1:368" x14ac:dyDescent="0.25">
      <c r="A190" s="324" t="s">
        <v>1132</v>
      </c>
      <c r="B190" s="333" t="str">
        <f t="shared" si="32"/>
        <v>Rib Lake Public Library</v>
      </c>
      <c r="C190" s="325" t="s">
        <v>1133</v>
      </c>
      <c r="D190" s="326">
        <v>43</v>
      </c>
      <c r="E190" s="327">
        <v>1687</v>
      </c>
      <c r="F190" s="326">
        <v>1</v>
      </c>
      <c r="G190" s="326">
        <v>0</v>
      </c>
      <c r="H190" s="326" t="s">
        <v>935</v>
      </c>
      <c r="I190" s="326">
        <v>500</v>
      </c>
      <c r="J190" s="328" t="s">
        <v>574</v>
      </c>
      <c r="K190" s="338">
        <v>0.7</v>
      </c>
      <c r="L190" s="433">
        <f t="shared" si="24"/>
        <v>0.30000000000000004</v>
      </c>
      <c r="M190" s="441">
        <v>5000</v>
      </c>
      <c r="N190" s="440">
        <v>5000</v>
      </c>
      <c r="O190" s="430">
        <f t="shared" si="25"/>
        <v>5000</v>
      </c>
      <c r="P190" s="339">
        <v>0</v>
      </c>
      <c r="Q190" s="340">
        <f t="shared" si="26"/>
        <v>5000</v>
      </c>
      <c r="R190" s="341">
        <v>12200.57</v>
      </c>
      <c r="S190" s="429">
        <f t="shared" si="35"/>
        <v>5000</v>
      </c>
      <c r="T190" s="428">
        <f t="shared" si="36"/>
        <v>0</v>
      </c>
    </row>
    <row r="191" spans="1:368" x14ac:dyDescent="0.25">
      <c r="A191" s="333" t="s">
        <v>1134</v>
      </c>
      <c r="B191" s="324" t="str">
        <f t="shared" si="32"/>
        <v>Rio Community Library</v>
      </c>
      <c r="C191" s="334" t="s">
        <v>1135</v>
      </c>
      <c r="D191" s="335">
        <v>42</v>
      </c>
      <c r="E191" s="336">
        <v>2404</v>
      </c>
      <c r="F191" s="335">
        <v>1</v>
      </c>
      <c r="G191" s="335">
        <v>0</v>
      </c>
      <c r="H191" s="335" t="s">
        <v>678</v>
      </c>
      <c r="I191" s="335">
        <v>750</v>
      </c>
      <c r="J191" s="337" t="s">
        <v>1136</v>
      </c>
      <c r="K191" s="329">
        <v>0.7</v>
      </c>
      <c r="L191" s="439">
        <f t="shared" si="24"/>
        <v>0.30000000000000004</v>
      </c>
      <c r="M191" s="432">
        <v>7500</v>
      </c>
      <c r="N191" s="431">
        <v>5000</v>
      </c>
      <c r="O191" s="436">
        <f t="shared" si="25"/>
        <v>7500</v>
      </c>
      <c r="P191" s="330">
        <v>0</v>
      </c>
      <c r="Q191" s="331">
        <f t="shared" si="26"/>
        <v>7500</v>
      </c>
      <c r="R191" s="332">
        <v>9582.23</v>
      </c>
      <c r="S191" s="435">
        <f t="shared" si="35"/>
        <v>7500</v>
      </c>
      <c r="T191" s="434">
        <f t="shared" si="36"/>
        <v>0</v>
      </c>
    </row>
    <row r="192" spans="1:368" x14ac:dyDescent="0.25">
      <c r="A192" s="324" t="s">
        <v>1137</v>
      </c>
      <c r="B192" s="333" t="str">
        <f t="shared" si="32"/>
        <v>Rock Springs Public Library</v>
      </c>
      <c r="C192" s="325" t="s">
        <v>1138</v>
      </c>
      <c r="D192" s="326">
        <v>42</v>
      </c>
      <c r="E192" s="327">
        <v>589</v>
      </c>
      <c r="F192" s="326">
        <v>1</v>
      </c>
      <c r="G192" s="326">
        <v>0</v>
      </c>
      <c r="H192" s="326" t="s">
        <v>954</v>
      </c>
      <c r="I192" s="326">
        <v>500</v>
      </c>
      <c r="J192" s="328" t="s">
        <v>1139</v>
      </c>
      <c r="K192" s="338">
        <v>0.7</v>
      </c>
      <c r="L192" s="433">
        <f t="shared" si="24"/>
        <v>0.30000000000000004</v>
      </c>
      <c r="M192" s="441">
        <v>5000</v>
      </c>
      <c r="N192" s="440">
        <v>5000</v>
      </c>
      <c r="O192" s="430">
        <f t="shared" si="25"/>
        <v>5000</v>
      </c>
      <c r="P192" s="339">
        <v>0</v>
      </c>
      <c r="Q192" s="340">
        <f t="shared" si="26"/>
        <v>5000</v>
      </c>
      <c r="R192" s="341">
        <v>9582.23</v>
      </c>
      <c r="S192" s="429">
        <f t="shared" si="35"/>
        <v>5000</v>
      </c>
      <c r="T192" s="428">
        <f t="shared" si="36"/>
        <v>0</v>
      </c>
    </row>
    <row r="193" spans="1:368" s="343" customFormat="1" x14ac:dyDescent="0.25">
      <c r="A193" s="333" t="s">
        <v>1356</v>
      </c>
      <c r="B193" s="324" t="str">
        <f t="shared" si="32"/>
        <v>Rosholt Branch Library (Portage County Public Library)</v>
      </c>
      <c r="C193" s="334"/>
      <c r="D193" s="335"/>
      <c r="E193" s="336"/>
      <c r="F193" s="335"/>
      <c r="G193" s="335"/>
      <c r="H193" s="335"/>
      <c r="I193" s="335"/>
      <c r="J193" s="337"/>
      <c r="K193" s="329">
        <v>0.6</v>
      </c>
      <c r="L193" s="439">
        <f t="shared" si="24"/>
        <v>0.4</v>
      </c>
      <c r="M193" s="438" t="s">
        <v>1352</v>
      </c>
      <c r="N193" s="437">
        <v>5000</v>
      </c>
      <c r="O193" s="436">
        <f t="shared" si="25"/>
        <v>5000</v>
      </c>
      <c r="P193" s="330">
        <v>0</v>
      </c>
      <c r="Q193" s="331">
        <f t="shared" si="26"/>
        <v>5000</v>
      </c>
      <c r="R193" s="332">
        <v>5666.48</v>
      </c>
      <c r="S193" s="435">
        <f t="shared" si="35"/>
        <v>5000</v>
      </c>
      <c r="T193" s="434">
        <f t="shared" si="36"/>
        <v>0</v>
      </c>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9"/>
      <c r="DG193" s="19"/>
      <c r="DH193" s="19"/>
      <c r="DI193" s="19"/>
      <c r="DJ193" s="19"/>
      <c r="DK193" s="19"/>
      <c r="DL193" s="19"/>
      <c r="DM193" s="19"/>
      <c r="DN193" s="19"/>
      <c r="DO193" s="19"/>
      <c r="DP193" s="19"/>
      <c r="DQ193" s="19"/>
      <c r="DR193" s="19"/>
      <c r="DS193" s="19"/>
      <c r="DT193" s="19"/>
      <c r="DU193" s="19"/>
      <c r="DV193" s="19"/>
      <c r="DW193" s="19"/>
      <c r="DX193" s="19"/>
      <c r="DY193" s="19"/>
      <c r="DZ193" s="19"/>
      <c r="EA193" s="19"/>
      <c r="EB193" s="19"/>
      <c r="EC193" s="19"/>
      <c r="ED193" s="19"/>
      <c r="EE193" s="19"/>
      <c r="EF193" s="19"/>
      <c r="EG193" s="19"/>
      <c r="EH193" s="19"/>
      <c r="EI193" s="19"/>
      <c r="EJ193" s="19"/>
      <c r="EK193" s="19"/>
      <c r="EL193" s="19"/>
      <c r="EM193" s="19"/>
      <c r="EN193" s="19"/>
      <c r="EO193" s="19"/>
      <c r="EP193" s="19"/>
      <c r="EQ193" s="19"/>
      <c r="ER193" s="19"/>
      <c r="ES193" s="19"/>
      <c r="ET193" s="19"/>
      <c r="EU193" s="19"/>
      <c r="EV193" s="19"/>
      <c r="EW193" s="19"/>
      <c r="EX193" s="19"/>
      <c r="EY193" s="19"/>
      <c r="EZ193" s="19"/>
      <c r="FA193" s="19"/>
      <c r="FB193" s="19"/>
      <c r="FC193" s="19"/>
      <c r="FD193" s="19"/>
      <c r="FE193" s="19"/>
      <c r="FF193" s="19"/>
      <c r="FG193" s="19"/>
      <c r="FH193" s="19"/>
      <c r="FI193" s="19"/>
      <c r="FJ193" s="19"/>
      <c r="FK193" s="19"/>
      <c r="FL193" s="19"/>
      <c r="FM193" s="19"/>
      <c r="FN193" s="19"/>
      <c r="FO193" s="19"/>
      <c r="FP193" s="19"/>
      <c r="FQ193" s="19"/>
      <c r="FR193" s="19"/>
      <c r="FS193" s="19"/>
      <c r="FT193" s="19"/>
      <c r="FU193" s="19"/>
      <c r="FV193" s="19"/>
      <c r="FW193" s="19"/>
      <c r="FX193" s="19"/>
      <c r="FY193" s="19"/>
      <c r="FZ193" s="19"/>
      <c r="GA193" s="19"/>
      <c r="GB193" s="19"/>
      <c r="GC193" s="19"/>
      <c r="GD193" s="19"/>
      <c r="GE193" s="19"/>
      <c r="GF193" s="19"/>
      <c r="GG193" s="19"/>
      <c r="GH193" s="19"/>
      <c r="GI193" s="19"/>
      <c r="GJ193" s="19"/>
      <c r="GK193" s="19"/>
      <c r="GL193" s="19"/>
      <c r="GM193" s="19"/>
      <c r="GN193" s="19"/>
      <c r="GO193" s="19"/>
      <c r="GP193" s="19"/>
      <c r="GQ193" s="19"/>
      <c r="GR193" s="19"/>
      <c r="GS193" s="19"/>
      <c r="GT193" s="19"/>
      <c r="GU193" s="19"/>
      <c r="GV193" s="19"/>
      <c r="GW193" s="19"/>
      <c r="GX193" s="19"/>
      <c r="GY193" s="19"/>
      <c r="GZ193" s="19"/>
      <c r="HA193" s="19"/>
      <c r="HB193" s="19"/>
      <c r="HC193" s="19"/>
      <c r="HD193" s="19"/>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c r="IN193" s="19"/>
      <c r="IO193" s="19"/>
      <c r="IP193" s="19"/>
      <c r="IQ193" s="19"/>
      <c r="IR193" s="19"/>
      <c r="IS193" s="19"/>
      <c r="IT193" s="19"/>
      <c r="IU193" s="19"/>
      <c r="IV193" s="19"/>
      <c r="IW193" s="19"/>
      <c r="IX193" s="19"/>
      <c r="IY193" s="19"/>
      <c r="IZ193" s="19"/>
      <c r="JA193" s="19"/>
      <c r="JB193" s="19"/>
      <c r="JC193" s="19"/>
      <c r="JD193" s="19"/>
      <c r="JE193" s="19"/>
      <c r="JF193" s="19"/>
      <c r="JG193" s="19"/>
      <c r="JH193" s="19"/>
      <c r="JI193" s="19"/>
      <c r="JJ193" s="19"/>
      <c r="JK193" s="19"/>
      <c r="JL193" s="19"/>
      <c r="JM193" s="19"/>
      <c r="JN193" s="19"/>
      <c r="JO193" s="19"/>
      <c r="JP193" s="19"/>
      <c r="JQ193" s="19"/>
      <c r="JR193" s="19"/>
      <c r="JS193" s="19"/>
      <c r="JT193" s="19"/>
      <c r="JU193" s="19"/>
      <c r="JV193" s="19"/>
      <c r="JW193" s="19"/>
      <c r="JX193" s="19"/>
      <c r="JY193" s="19"/>
      <c r="JZ193" s="19"/>
      <c r="KA193" s="19"/>
      <c r="KB193" s="19"/>
      <c r="KC193" s="19"/>
      <c r="KD193" s="19"/>
      <c r="KE193" s="19"/>
      <c r="KF193" s="19"/>
      <c r="KG193" s="19"/>
      <c r="KH193" s="19"/>
      <c r="KI193" s="19"/>
      <c r="KJ193" s="19"/>
      <c r="KK193" s="19"/>
      <c r="KL193" s="19"/>
      <c r="KM193" s="19"/>
      <c r="KN193" s="19"/>
      <c r="KO193" s="19"/>
      <c r="KP193" s="19"/>
      <c r="KQ193" s="19"/>
      <c r="KR193" s="19"/>
      <c r="KS193" s="19"/>
      <c r="KT193" s="19"/>
      <c r="KU193" s="19"/>
      <c r="KV193" s="19"/>
      <c r="KW193" s="19"/>
      <c r="KX193" s="19"/>
      <c r="KY193" s="19"/>
      <c r="KZ193" s="19"/>
      <c r="LA193" s="19"/>
      <c r="LB193" s="19"/>
      <c r="LC193" s="19"/>
      <c r="LD193" s="19"/>
      <c r="LE193" s="19"/>
      <c r="LF193" s="19"/>
      <c r="LG193" s="19"/>
      <c r="LH193" s="19"/>
      <c r="LI193" s="19"/>
      <c r="LJ193" s="19"/>
      <c r="LK193" s="19"/>
      <c r="LL193" s="19"/>
      <c r="LM193" s="19"/>
      <c r="LN193" s="19"/>
      <c r="LO193" s="19"/>
      <c r="LP193" s="19"/>
      <c r="LQ193" s="19"/>
      <c r="LR193" s="19"/>
      <c r="LS193" s="19"/>
      <c r="LT193" s="19"/>
      <c r="LU193" s="19"/>
      <c r="LV193" s="19"/>
      <c r="LW193" s="19"/>
      <c r="LX193" s="19"/>
      <c r="LY193" s="19"/>
      <c r="LZ193" s="19"/>
      <c r="MA193" s="19"/>
      <c r="MB193" s="19"/>
      <c r="MC193" s="19"/>
      <c r="MD193" s="19"/>
      <c r="ME193" s="19"/>
      <c r="MF193" s="19"/>
      <c r="MG193" s="19"/>
      <c r="MH193" s="19"/>
      <c r="MI193" s="19"/>
      <c r="MJ193" s="19"/>
      <c r="MK193" s="19"/>
      <c r="ML193" s="19"/>
      <c r="MM193" s="19"/>
      <c r="MN193" s="19"/>
      <c r="MO193" s="19"/>
      <c r="MP193" s="19"/>
      <c r="MQ193" s="19"/>
      <c r="MR193" s="19"/>
      <c r="MS193" s="19"/>
      <c r="MT193" s="19"/>
      <c r="MU193" s="19"/>
      <c r="MV193" s="19"/>
      <c r="MW193" s="19"/>
      <c r="MX193" s="19"/>
      <c r="MY193" s="19"/>
      <c r="MZ193" s="19"/>
      <c r="NA193" s="19"/>
      <c r="NB193" s="19"/>
      <c r="NC193" s="19"/>
      <c r="ND193" s="19"/>
    </row>
    <row r="194" spans="1:368" s="343" customFormat="1" x14ac:dyDescent="0.25">
      <c r="A194" s="324" t="s">
        <v>1338</v>
      </c>
      <c r="B194" s="333" t="str">
        <f t="shared" si="32"/>
        <v>S. Verna Fowler Academic / Menominee Public Library</v>
      </c>
      <c r="C194" s="325"/>
      <c r="D194" s="326"/>
      <c r="E194" s="327"/>
      <c r="F194" s="326"/>
      <c r="G194" s="326"/>
      <c r="H194" s="326"/>
      <c r="I194" s="326"/>
      <c r="J194" s="328"/>
      <c r="K194" s="338">
        <v>0.9</v>
      </c>
      <c r="L194" s="433">
        <f t="shared" si="24"/>
        <v>9.9999999999999978E-2</v>
      </c>
      <c r="M194" s="441" t="s">
        <v>1352</v>
      </c>
      <c r="N194" s="440">
        <v>7500</v>
      </c>
      <c r="O194" s="430">
        <f t="shared" si="25"/>
        <v>7500</v>
      </c>
      <c r="P194" s="339">
        <v>0</v>
      </c>
      <c r="Q194" s="340">
        <f t="shared" si="26"/>
        <v>7500</v>
      </c>
      <c r="R194" s="341" t="s">
        <v>1342</v>
      </c>
      <c r="S194" s="429" t="s">
        <v>1342</v>
      </c>
      <c r="T194" s="428" t="s">
        <v>1342</v>
      </c>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9"/>
      <c r="DG194" s="19"/>
      <c r="DH194" s="19"/>
      <c r="DI194" s="19"/>
      <c r="DJ194" s="19"/>
      <c r="DK194" s="19"/>
      <c r="DL194" s="19"/>
      <c r="DM194" s="19"/>
      <c r="DN194" s="19"/>
      <c r="DO194" s="19"/>
      <c r="DP194" s="19"/>
      <c r="DQ194" s="19"/>
      <c r="DR194" s="19"/>
      <c r="DS194" s="19"/>
      <c r="DT194" s="19"/>
      <c r="DU194" s="19"/>
      <c r="DV194" s="19"/>
      <c r="DW194" s="19"/>
      <c r="DX194" s="19"/>
      <c r="DY194" s="19"/>
      <c r="DZ194" s="19"/>
      <c r="EA194" s="19"/>
      <c r="EB194" s="19"/>
      <c r="EC194" s="19"/>
      <c r="ED194" s="19"/>
      <c r="EE194" s="19"/>
      <c r="EF194" s="19"/>
      <c r="EG194" s="19"/>
      <c r="EH194" s="19"/>
      <c r="EI194" s="19"/>
      <c r="EJ194" s="19"/>
      <c r="EK194" s="19"/>
      <c r="EL194" s="19"/>
      <c r="EM194" s="19"/>
      <c r="EN194" s="19"/>
      <c r="EO194" s="19"/>
      <c r="EP194" s="19"/>
      <c r="EQ194" s="19"/>
      <c r="ER194" s="19"/>
      <c r="ES194" s="19"/>
      <c r="ET194" s="19"/>
      <c r="EU194" s="19"/>
      <c r="EV194" s="19"/>
      <c r="EW194" s="19"/>
      <c r="EX194" s="19"/>
      <c r="EY194" s="19"/>
      <c r="EZ194" s="19"/>
      <c r="FA194" s="19"/>
      <c r="FB194" s="19"/>
      <c r="FC194" s="19"/>
      <c r="FD194" s="19"/>
      <c r="FE194" s="19"/>
      <c r="FF194" s="19"/>
      <c r="FG194" s="19"/>
      <c r="FH194" s="19"/>
      <c r="FI194" s="19"/>
      <c r="FJ194" s="19"/>
      <c r="FK194" s="19"/>
      <c r="FL194" s="19"/>
      <c r="FM194" s="19"/>
      <c r="FN194" s="19"/>
      <c r="FO194" s="19"/>
      <c r="FP194" s="19"/>
      <c r="FQ194" s="19"/>
      <c r="FR194" s="19"/>
      <c r="FS194" s="19"/>
      <c r="FT194" s="19"/>
      <c r="FU194" s="19"/>
      <c r="FV194" s="19"/>
      <c r="FW194" s="19"/>
      <c r="FX194" s="19"/>
      <c r="FY194" s="19"/>
      <c r="FZ194" s="19"/>
      <c r="GA194" s="19"/>
      <c r="GB194" s="19"/>
      <c r="GC194" s="19"/>
      <c r="GD194" s="19"/>
      <c r="GE194" s="19"/>
      <c r="GF194" s="19"/>
      <c r="GG194" s="19"/>
      <c r="GH194" s="19"/>
      <c r="GI194" s="19"/>
      <c r="GJ194" s="19"/>
      <c r="GK194" s="19"/>
      <c r="GL194" s="19"/>
      <c r="GM194" s="19"/>
      <c r="GN194" s="19"/>
      <c r="GO194" s="19"/>
      <c r="GP194" s="19"/>
      <c r="GQ194" s="19"/>
      <c r="GR194" s="19"/>
      <c r="GS194" s="19"/>
      <c r="GT194" s="19"/>
      <c r="GU194" s="19"/>
      <c r="GV194" s="19"/>
      <c r="GW194" s="19"/>
      <c r="GX194" s="19"/>
      <c r="GY194" s="19"/>
      <c r="GZ194" s="19"/>
      <c r="HA194" s="19"/>
      <c r="HB194" s="19"/>
      <c r="HC194" s="19"/>
      <c r="HD194" s="19"/>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c r="IO194" s="19"/>
      <c r="IP194" s="19"/>
      <c r="IQ194" s="19"/>
      <c r="IR194" s="19"/>
      <c r="IS194" s="19"/>
      <c r="IT194" s="19"/>
      <c r="IU194" s="19"/>
      <c r="IV194" s="19"/>
      <c r="IW194" s="19"/>
      <c r="IX194" s="19"/>
      <c r="IY194" s="19"/>
      <c r="IZ194" s="19"/>
      <c r="JA194" s="19"/>
      <c r="JB194" s="19"/>
      <c r="JC194" s="19"/>
      <c r="JD194" s="19"/>
      <c r="JE194" s="19"/>
      <c r="JF194" s="19"/>
      <c r="JG194" s="19"/>
      <c r="JH194" s="19"/>
      <c r="JI194" s="19"/>
      <c r="JJ194" s="19"/>
      <c r="JK194" s="19"/>
      <c r="JL194" s="19"/>
      <c r="JM194" s="19"/>
      <c r="JN194" s="19"/>
      <c r="JO194" s="19"/>
      <c r="JP194" s="19"/>
      <c r="JQ194" s="19"/>
      <c r="JR194" s="19"/>
      <c r="JS194" s="19"/>
      <c r="JT194" s="19"/>
      <c r="JU194" s="19"/>
      <c r="JV194" s="19"/>
      <c r="JW194" s="19"/>
      <c r="JX194" s="19"/>
      <c r="JY194" s="19"/>
      <c r="JZ194" s="19"/>
      <c r="KA194" s="19"/>
      <c r="KB194" s="19"/>
      <c r="KC194" s="19"/>
      <c r="KD194" s="19"/>
      <c r="KE194" s="19"/>
      <c r="KF194" s="19"/>
      <c r="KG194" s="19"/>
      <c r="KH194" s="19"/>
      <c r="KI194" s="19"/>
      <c r="KJ194" s="19"/>
      <c r="KK194" s="19"/>
      <c r="KL194" s="19"/>
      <c r="KM194" s="19"/>
      <c r="KN194" s="19"/>
      <c r="KO194" s="19"/>
      <c r="KP194" s="19"/>
      <c r="KQ194" s="19"/>
      <c r="KR194" s="19"/>
      <c r="KS194" s="19"/>
      <c r="KT194" s="19"/>
      <c r="KU194" s="19"/>
      <c r="KV194" s="19"/>
      <c r="KW194" s="19"/>
      <c r="KX194" s="19"/>
      <c r="KY194" s="19"/>
      <c r="KZ194" s="19"/>
      <c r="LA194" s="19"/>
      <c r="LB194" s="19"/>
      <c r="LC194" s="19"/>
      <c r="LD194" s="19"/>
      <c r="LE194" s="19"/>
      <c r="LF194" s="19"/>
      <c r="LG194" s="19"/>
      <c r="LH194" s="19"/>
      <c r="LI194" s="19"/>
      <c r="LJ194" s="19"/>
      <c r="LK194" s="19"/>
      <c r="LL194" s="19"/>
      <c r="LM194" s="19"/>
      <c r="LN194" s="19"/>
      <c r="LO194" s="19"/>
      <c r="LP194" s="19"/>
      <c r="LQ194" s="19"/>
      <c r="LR194" s="19"/>
      <c r="LS194" s="19"/>
      <c r="LT194" s="19"/>
      <c r="LU194" s="19"/>
      <c r="LV194" s="19"/>
      <c r="LW194" s="19"/>
      <c r="LX194" s="19"/>
      <c r="LY194" s="19"/>
      <c r="LZ194" s="19"/>
      <c r="MA194" s="19"/>
      <c r="MB194" s="19"/>
      <c r="MC194" s="19"/>
      <c r="MD194" s="19"/>
      <c r="ME194" s="19"/>
      <c r="MF194" s="19"/>
      <c r="MG194" s="19"/>
      <c r="MH194" s="19"/>
      <c r="MI194" s="19"/>
      <c r="MJ194" s="19"/>
      <c r="MK194" s="19"/>
      <c r="ML194" s="19"/>
      <c r="MM194" s="19"/>
      <c r="MN194" s="19"/>
      <c r="MO194" s="19"/>
      <c r="MP194" s="19"/>
      <c r="MQ194" s="19"/>
      <c r="MR194" s="19"/>
      <c r="MS194" s="19"/>
      <c r="MT194" s="19"/>
      <c r="MU194" s="19"/>
      <c r="MV194" s="19"/>
      <c r="MW194" s="19"/>
      <c r="MX194" s="19"/>
      <c r="MY194" s="19"/>
      <c r="MZ194" s="19"/>
      <c r="NA194" s="19"/>
      <c r="NB194" s="19"/>
      <c r="NC194" s="19"/>
      <c r="ND194" s="19"/>
    </row>
    <row r="195" spans="1:368" x14ac:dyDescent="0.25">
      <c r="A195" s="333" t="s">
        <v>1140</v>
      </c>
      <c r="B195" s="324" t="str">
        <f t="shared" si="32"/>
        <v>Scandinavia Public Library</v>
      </c>
      <c r="C195" s="334" t="s">
        <v>1141</v>
      </c>
      <c r="D195" s="335">
        <v>42</v>
      </c>
      <c r="E195" s="336">
        <v>916</v>
      </c>
      <c r="F195" s="335">
        <v>1</v>
      </c>
      <c r="G195" s="335">
        <v>0</v>
      </c>
      <c r="H195" s="335" t="s">
        <v>925</v>
      </c>
      <c r="I195" s="335">
        <v>500</v>
      </c>
      <c r="J195" s="337" t="s">
        <v>1142</v>
      </c>
      <c r="K195" s="329">
        <v>0.6</v>
      </c>
      <c r="L195" s="439">
        <f t="shared" ref="L195:L235" si="37">1-K195</f>
        <v>0.4</v>
      </c>
      <c r="M195" s="438">
        <v>5000</v>
      </c>
      <c r="N195" s="437">
        <v>5000</v>
      </c>
      <c r="O195" s="436">
        <f t="shared" ref="O195:O236" si="38">MAX(M195,N195)</f>
        <v>5000</v>
      </c>
      <c r="P195" s="330">
        <v>0</v>
      </c>
      <c r="Q195" s="331">
        <f t="shared" ref="Q195:Q235" si="39">O195-P195</f>
        <v>5000</v>
      </c>
      <c r="R195" s="332">
        <v>9582.23</v>
      </c>
      <c r="S195" s="435">
        <f t="shared" ref="S195:S201" si="40">MIN(Q195,R195)</f>
        <v>5000</v>
      </c>
      <c r="T195" s="434">
        <f t="shared" ref="T195:T201" si="41">Q195-S195</f>
        <v>0</v>
      </c>
    </row>
    <row r="196" spans="1:368" x14ac:dyDescent="0.25">
      <c r="A196" s="324" t="s">
        <v>1143</v>
      </c>
      <c r="B196" s="333" t="str">
        <f t="shared" si="32"/>
        <v>Shell Lake Public Library</v>
      </c>
      <c r="C196" s="325" t="s">
        <v>1144</v>
      </c>
      <c r="D196" s="326">
        <v>42</v>
      </c>
      <c r="E196" s="327">
        <v>4436</v>
      </c>
      <c r="F196" s="326">
        <v>1</v>
      </c>
      <c r="G196" s="326">
        <v>0</v>
      </c>
      <c r="H196" s="326" t="s">
        <v>1145</v>
      </c>
      <c r="I196" s="326">
        <v>750</v>
      </c>
      <c r="J196" s="328" t="s">
        <v>592</v>
      </c>
      <c r="K196" s="338">
        <v>0.8</v>
      </c>
      <c r="L196" s="433">
        <f t="shared" si="37"/>
        <v>0.19999999999999996</v>
      </c>
      <c r="M196" s="432">
        <v>7500</v>
      </c>
      <c r="N196" s="431">
        <v>5000</v>
      </c>
      <c r="O196" s="430">
        <f t="shared" si="38"/>
        <v>7500</v>
      </c>
      <c r="P196" s="339">
        <v>0</v>
      </c>
      <c r="Q196" s="340">
        <f t="shared" si="39"/>
        <v>7500</v>
      </c>
      <c r="R196" s="341">
        <v>9582.23</v>
      </c>
      <c r="S196" s="429">
        <f t="shared" si="40"/>
        <v>7500</v>
      </c>
      <c r="T196" s="428">
        <f t="shared" si="41"/>
        <v>0</v>
      </c>
    </row>
    <row r="197" spans="1:368" x14ac:dyDescent="0.25">
      <c r="A197" s="333" t="s">
        <v>1146</v>
      </c>
      <c r="B197" s="324" t="str">
        <f t="shared" si="32"/>
        <v>Shiocton Public Library</v>
      </c>
      <c r="C197" s="334" t="s">
        <v>1147</v>
      </c>
      <c r="D197" s="335">
        <v>42</v>
      </c>
      <c r="E197" s="336">
        <v>1739</v>
      </c>
      <c r="F197" s="335">
        <v>1</v>
      </c>
      <c r="G197" s="335">
        <v>0</v>
      </c>
      <c r="H197" s="335" t="s">
        <v>718</v>
      </c>
      <c r="I197" s="335">
        <v>500</v>
      </c>
      <c r="J197" s="337" t="s">
        <v>593</v>
      </c>
      <c r="K197" s="329">
        <v>0.6</v>
      </c>
      <c r="L197" s="439">
        <f t="shared" si="37"/>
        <v>0.4</v>
      </c>
      <c r="M197" s="441">
        <v>5000</v>
      </c>
      <c r="N197" s="440">
        <v>5000</v>
      </c>
      <c r="O197" s="436">
        <f t="shared" si="38"/>
        <v>5000</v>
      </c>
      <c r="P197" s="330">
        <v>0</v>
      </c>
      <c r="Q197" s="331">
        <f t="shared" si="39"/>
        <v>5000</v>
      </c>
      <c r="R197" s="332">
        <v>9582.23</v>
      </c>
      <c r="S197" s="435">
        <f t="shared" si="40"/>
        <v>5000</v>
      </c>
      <c r="T197" s="434">
        <f t="shared" si="41"/>
        <v>0</v>
      </c>
    </row>
    <row r="198" spans="1:368" x14ac:dyDescent="0.25">
      <c r="A198" s="324" t="s">
        <v>1148</v>
      </c>
      <c r="B198" s="333" t="str">
        <f t="shared" si="32"/>
        <v>Shirley M. Wright Memorial Library</v>
      </c>
      <c r="C198" s="325" t="s">
        <v>1149</v>
      </c>
      <c r="D198" s="326">
        <v>42</v>
      </c>
      <c r="E198" s="327">
        <v>3558</v>
      </c>
      <c r="F198" s="326">
        <v>1</v>
      </c>
      <c r="G198" s="326">
        <v>0</v>
      </c>
      <c r="H198" s="326" t="s">
        <v>722</v>
      </c>
      <c r="I198" s="326">
        <v>750</v>
      </c>
      <c r="J198" s="328" t="s">
        <v>1150</v>
      </c>
      <c r="K198" s="338">
        <v>0.6</v>
      </c>
      <c r="L198" s="433">
        <f t="shared" si="37"/>
        <v>0.4</v>
      </c>
      <c r="M198" s="432">
        <v>7500</v>
      </c>
      <c r="N198" s="431">
        <v>5000</v>
      </c>
      <c r="O198" s="430">
        <f t="shared" si="38"/>
        <v>7500</v>
      </c>
      <c r="P198" s="339">
        <v>403</v>
      </c>
      <c r="Q198" s="340">
        <f t="shared" si="39"/>
        <v>7097</v>
      </c>
      <c r="R198" s="341">
        <v>18206.23</v>
      </c>
      <c r="S198" s="429">
        <f t="shared" si="40"/>
        <v>7097</v>
      </c>
      <c r="T198" s="428">
        <f t="shared" si="41"/>
        <v>0</v>
      </c>
    </row>
    <row r="199" spans="1:368" ht="15" customHeight="1" x14ac:dyDescent="0.25">
      <c r="A199" s="333" t="s">
        <v>1151</v>
      </c>
      <c r="B199" s="324" t="str">
        <f t="shared" si="32"/>
        <v>Soldiers Grove Public Library</v>
      </c>
      <c r="C199" s="334" t="s">
        <v>1152</v>
      </c>
      <c r="D199" s="335">
        <v>43</v>
      </c>
      <c r="E199" s="336">
        <v>2120</v>
      </c>
      <c r="F199" s="335">
        <v>1</v>
      </c>
      <c r="G199" s="335">
        <v>0</v>
      </c>
      <c r="H199" s="335" t="s">
        <v>882</v>
      </c>
      <c r="I199" s="335">
        <v>750</v>
      </c>
      <c r="J199" s="337" t="s">
        <v>1153</v>
      </c>
      <c r="K199" s="329">
        <v>0.8</v>
      </c>
      <c r="L199" s="439">
        <f t="shared" si="37"/>
        <v>0.19999999999999996</v>
      </c>
      <c r="M199" s="432">
        <v>7500</v>
      </c>
      <c r="N199" s="431">
        <v>5000</v>
      </c>
      <c r="O199" s="436">
        <f t="shared" si="38"/>
        <v>7500</v>
      </c>
      <c r="P199" s="330">
        <v>0</v>
      </c>
      <c r="Q199" s="331">
        <f t="shared" si="39"/>
        <v>7500</v>
      </c>
      <c r="R199" s="332">
        <v>17727.12</v>
      </c>
      <c r="S199" s="435">
        <f t="shared" si="40"/>
        <v>7500</v>
      </c>
      <c r="T199" s="434">
        <f t="shared" si="41"/>
        <v>0</v>
      </c>
    </row>
    <row r="200" spans="1:368" s="343" customFormat="1" x14ac:dyDescent="0.25">
      <c r="A200" s="324" t="s">
        <v>1357</v>
      </c>
      <c r="B200" s="333" t="str">
        <f t="shared" si="32"/>
        <v>Solon Springs Joan Salmen Memorial Library Branch (Superior Public Library)</v>
      </c>
      <c r="C200" s="325"/>
      <c r="D200" s="326"/>
      <c r="E200" s="327"/>
      <c r="F200" s="326"/>
      <c r="G200" s="326"/>
      <c r="H200" s="326"/>
      <c r="I200" s="326"/>
      <c r="J200" s="328"/>
      <c r="K200" s="338">
        <v>0.7</v>
      </c>
      <c r="L200" s="433">
        <f t="shared" si="37"/>
        <v>0.30000000000000004</v>
      </c>
      <c r="M200" s="441" t="s">
        <v>1352</v>
      </c>
      <c r="N200" s="440">
        <v>5000</v>
      </c>
      <c r="O200" s="430">
        <f t="shared" si="38"/>
        <v>5000</v>
      </c>
      <c r="P200" s="339">
        <v>0</v>
      </c>
      <c r="Q200" s="340">
        <f t="shared" si="39"/>
        <v>5000</v>
      </c>
      <c r="R200" s="341">
        <v>9582.23</v>
      </c>
      <c r="S200" s="429">
        <f t="shared" si="40"/>
        <v>5000</v>
      </c>
      <c r="T200" s="428">
        <f t="shared" si="41"/>
        <v>0</v>
      </c>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9"/>
      <c r="DG200" s="19"/>
      <c r="DH200" s="19"/>
      <c r="DI200" s="19"/>
      <c r="DJ200" s="19"/>
      <c r="DK200" s="19"/>
      <c r="DL200" s="19"/>
      <c r="DM200" s="19"/>
      <c r="DN200" s="19"/>
      <c r="DO200" s="19"/>
      <c r="DP200" s="19"/>
      <c r="DQ200" s="19"/>
      <c r="DR200" s="19"/>
      <c r="DS200" s="19"/>
      <c r="DT200" s="19"/>
      <c r="DU200" s="19"/>
      <c r="DV200" s="19"/>
      <c r="DW200" s="19"/>
      <c r="DX200" s="19"/>
      <c r="DY200" s="19"/>
      <c r="DZ200" s="19"/>
      <c r="EA200" s="19"/>
      <c r="EB200" s="19"/>
      <c r="EC200" s="19"/>
      <c r="ED200" s="19"/>
      <c r="EE200" s="19"/>
      <c r="EF200" s="19"/>
      <c r="EG200" s="19"/>
      <c r="EH200" s="19"/>
      <c r="EI200" s="19"/>
      <c r="EJ200" s="19"/>
      <c r="EK200" s="19"/>
      <c r="EL200" s="19"/>
      <c r="EM200" s="19"/>
      <c r="EN200" s="19"/>
      <c r="EO200" s="19"/>
      <c r="EP200" s="19"/>
      <c r="EQ200" s="19"/>
      <c r="ER200" s="19"/>
      <c r="ES200" s="19"/>
      <c r="ET200" s="19"/>
      <c r="EU200" s="19"/>
      <c r="EV200" s="19"/>
      <c r="EW200" s="19"/>
      <c r="EX200" s="19"/>
      <c r="EY200" s="19"/>
      <c r="EZ200" s="19"/>
      <c r="FA200" s="19"/>
      <c r="FB200" s="19"/>
      <c r="FC200" s="19"/>
      <c r="FD200" s="19"/>
      <c r="FE200" s="19"/>
      <c r="FF200" s="19"/>
      <c r="FG200" s="19"/>
      <c r="FH200" s="19"/>
      <c r="FI200" s="19"/>
      <c r="FJ200" s="19"/>
      <c r="FK200" s="19"/>
      <c r="FL200" s="19"/>
      <c r="FM200" s="19"/>
      <c r="FN200" s="19"/>
      <c r="FO200" s="19"/>
      <c r="FP200" s="19"/>
      <c r="FQ200" s="19"/>
      <c r="FR200" s="19"/>
      <c r="FS200" s="19"/>
      <c r="FT200" s="19"/>
      <c r="FU200" s="19"/>
      <c r="FV200" s="19"/>
      <c r="FW200" s="19"/>
      <c r="FX200" s="19"/>
      <c r="FY200" s="19"/>
      <c r="FZ200" s="19"/>
      <c r="GA200" s="19"/>
      <c r="GB200" s="19"/>
      <c r="GC200" s="19"/>
      <c r="GD200" s="19"/>
      <c r="GE200" s="19"/>
      <c r="GF200" s="19"/>
      <c r="GG200" s="19"/>
      <c r="GH200" s="19"/>
      <c r="GI200" s="19"/>
      <c r="GJ200" s="19"/>
      <c r="GK200" s="19"/>
      <c r="GL200" s="19"/>
      <c r="GM200" s="19"/>
      <c r="GN200" s="19"/>
      <c r="GO200" s="19"/>
      <c r="GP200" s="19"/>
      <c r="GQ200" s="19"/>
      <c r="GR200" s="19"/>
      <c r="GS200" s="19"/>
      <c r="GT200" s="19"/>
      <c r="GU200" s="19"/>
      <c r="GV200" s="19"/>
      <c r="GW200" s="19"/>
      <c r="GX200" s="19"/>
      <c r="GY200" s="19"/>
      <c r="GZ200" s="19"/>
      <c r="HA200" s="19"/>
      <c r="HB200" s="19"/>
      <c r="HC200" s="19"/>
      <c r="HD200" s="19"/>
      <c r="HE200" s="19"/>
      <c r="HF200" s="19"/>
      <c r="HG200" s="19"/>
      <c r="HH200" s="19"/>
      <c r="HI200" s="19"/>
      <c r="HJ200" s="19"/>
      <c r="HK200" s="19"/>
      <c r="HL200" s="19"/>
      <c r="HM200" s="19"/>
      <c r="HN200" s="19"/>
      <c r="HO200" s="19"/>
      <c r="HP200" s="19"/>
      <c r="HQ200" s="19"/>
      <c r="HR200" s="19"/>
      <c r="HS200" s="19"/>
      <c r="HT200" s="19"/>
      <c r="HU200" s="19"/>
      <c r="HV200" s="19"/>
      <c r="HW200" s="19"/>
      <c r="HX200" s="19"/>
      <c r="HY200" s="19"/>
      <c r="HZ200" s="19"/>
      <c r="IA200" s="19"/>
      <c r="IB200" s="19"/>
      <c r="IC200" s="19"/>
      <c r="ID200" s="19"/>
      <c r="IE200" s="19"/>
      <c r="IF200" s="19"/>
      <c r="IG200" s="19"/>
      <c r="IH200" s="19"/>
      <c r="II200" s="19"/>
      <c r="IJ200" s="19"/>
      <c r="IK200" s="19"/>
      <c r="IL200" s="19"/>
      <c r="IM200" s="19"/>
      <c r="IN200" s="19"/>
      <c r="IO200" s="19"/>
      <c r="IP200" s="19"/>
      <c r="IQ200" s="19"/>
      <c r="IR200" s="19"/>
      <c r="IS200" s="19"/>
      <c r="IT200" s="19"/>
      <c r="IU200" s="19"/>
      <c r="IV200" s="19"/>
      <c r="IW200" s="19"/>
      <c r="IX200" s="19"/>
      <c r="IY200" s="19"/>
      <c r="IZ200" s="19"/>
      <c r="JA200" s="19"/>
      <c r="JB200" s="19"/>
      <c r="JC200" s="19"/>
      <c r="JD200" s="19"/>
      <c r="JE200" s="19"/>
      <c r="JF200" s="19"/>
      <c r="JG200" s="19"/>
      <c r="JH200" s="19"/>
      <c r="JI200" s="19"/>
      <c r="JJ200" s="19"/>
      <c r="JK200" s="19"/>
      <c r="JL200" s="19"/>
      <c r="JM200" s="19"/>
      <c r="JN200" s="19"/>
      <c r="JO200" s="19"/>
      <c r="JP200" s="19"/>
      <c r="JQ200" s="19"/>
      <c r="JR200" s="19"/>
      <c r="JS200" s="19"/>
      <c r="JT200" s="19"/>
      <c r="JU200" s="19"/>
      <c r="JV200" s="19"/>
      <c r="JW200" s="19"/>
      <c r="JX200" s="19"/>
      <c r="JY200" s="19"/>
      <c r="JZ200" s="19"/>
      <c r="KA200" s="19"/>
      <c r="KB200" s="19"/>
      <c r="KC200" s="19"/>
      <c r="KD200" s="19"/>
      <c r="KE200" s="19"/>
      <c r="KF200" s="19"/>
      <c r="KG200" s="19"/>
      <c r="KH200" s="19"/>
      <c r="KI200" s="19"/>
      <c r="KJ200" s="19"/>
      <c r="KK200" s="19"/>
      <c r="KL200" s="19"/>
      <c r="KM200" s="19"/>
      <c r="KN200" s="19"/>
      <c r="KO200" s="19"/>
      <c r="KP200" s="19"/>
      <c r="KQ200" s="19"/>
      <c r="KR200" s="19"/>
      <c r="KS200" s="19"/>
      <c r="KT200" s="19"/>
      <c r="KU200" s="19"/>
      <c r="KV200" s="19"/>
      <c r="KW200" s="19"/>
      <c r="KX200" s="19"/>
      <c r="KY200" s="19"/>
      <c r="KZ200" s="19"/>
      <c r="LA200" s="19"/>
      <c r="LB200" s="19"/>
      <c r="LC200" s="19"/>
      <c r="LD200" s="19"/>
      <c r="LE200" s="19"/>
      <c r="LF200" s="19"/>
      <c r="LG200" s="19"/>
      <c r="LH200" s="19"/>
      <c r="LI200" s="19"/>
      <c r="LJ200" s="19"/>
      <c r="LK200" s="19"/>
      <c r="LL200" s="19"/>
      <c r="LM200" s="19"/>
      <c r="LN200" s="19"/>
      <c r="LO200" s="19"/>
      <c r="LP200" s="19"/>
      <c r="LQ200" s="19"/>
      <c r="LR200" s="19"/>
      <c r="LS200" s="19"/>
      <c r="LT200" s="19"/>
      <c r="LU200" s="19"/>
      <c r="LV200" s="19"/>
      <c r="LW200" s="19"/>
      <c r="LX200" s="19"/>
      <c r="LY200" s="19"/>
      <c r="LZ200" s="19"/>
      <c r="MA200" s="19"/>
      <c r="MB200" s="19"/>
      <c r="MC200" s="19"/>
      <c r="MD200" s="19"/>
      <c r="ME200" s="19"/>
      <c r="MF200" s="19"/>
      <c r="MG200" s="19"/>
      <c r="MH200" s="19"/>
      <c r="MI200" s="19"/>
      <c r="MJ200" s="19"/>
      <c r="MK200" s="19"/>
      <c r="ML200" s="19"/>
      <c r="MM200" s="19"/>
      <c r="MN200" s="19"/>
      <c r="MO200" s="19"/>
      <c r="MP200" s="19"/>
      <c r="MQ200" s="19"/>
      <c r="MR200" s="19"/>
      <c r="MS200" s="19"/>
      <c r="MT200" s="19"/>
      <c r="MU200" s="19"/>
      <c r="MV200" s="19"/>
      <c r="MW200" s="19"/>
      <c r="MX200" s="19"/>
      <c r="MY200" s="19"/>
      <c r="MZ200" s="19"/>
      <c r="NA200" s="19"/>
      <c r="NB200" s="19"/>
      <c r="NC200" s="19"/>
      <c r="ND200" s="19"/>
    </row>
    <row r="201" spans="1:368" x14ac:dyDescent="0.25">
      <c r="A201" s="333" t="s">
        <v>1154</v>
      </c>
      <c r="B201" s="324" t="str">
        <f t="shared" si="32"/>
        <v>Spring Green Community Library</v>
      </c>
      <c r="C201" s="334" t="s">
        <v>1155</v>
      </c>
      <c r="D201" s="335">
        <v>42</v>
      </c>
      <c r="E201" s="336">
        <v>4109</v>
      </c>
      <c r="F201" s="335">
        <v>1</v>
      </c>
      <c r="G201" s="335">
        <v>0</v>
      </c>
      <c r="H201" s="335" t="s">
        <v>954</v>
      </c>
      <c r="I201" s="335">
        <v>750</v>
      </c>
      <c r="J201" s="337" t="s">
        <v>1156</v>
      </c>
      <c r="K201" s="329">
        <v>0.6</v>
      </c>
      <c r="L201" s="439">
        <f t="shared" si="37"/>
        <v>0.4</v>
      </c>
      <c r="M201" s="432">
        <v>7500</v>
      </c>
      <c r="N201" s="431">
        <v>5000</v>
      </c>
      <c r="O201" s="436">
        <f t="shared" si="38"/>
        <v>7500</v>
      </c>
      <c r="P201" s="330">
        <v>0</v>
      </c>
      <c r="Q201" s="331">
        <f t="shared" si="39"/>
        <v>7500</v>
      </c>
      <c r="R201" s="332">
        <v>9582.23</v>
      </c>
      <c r="S201" s="435">
        <f t="shared" si="40"/>
        <v>7500</v>
      </c>
      <c r="T201" s="434">
        <f t="shared" si="41"/>
        <v>0</v>
      </c>
    </row>
    <row r="202" spans="1:368" s="343" customFormat="1" x14ac:dyDescent="0.25">
      <c r="A202" s="324" t="s">
        <v>1358</v>
      </c>
      <c r="B202" s="333" t="str">
        <f t="shared" si="32"/>
        <v>Spencer Branch Library (Marathon County Public Library)</v>
      </c>
      <c r="C202" s="325"/>
      <c r="D202" s="326"/>
      <c r="E202" s="327"/>
      <c r="F202" s="326"/>
      <c r="G202" s="326"/>
      <c r="H202" s="326"/>
      <c r="I202" s="326"/>
      <c r="J202" s="328"/>
      <c r="K202" s="338">
        <v>0.7</v>
      </c>
      <c r="L202" s="433">
        <f t="shared" si="37"/>
        <v>0.30000000000000004</v>
      </c>
      <c r="M202" s="441" t="s">
        <v>1352</v>
      </c>
      <c r="N202" s="440">
        <v>5000</v>
      </c>
      <c r="O202" s="430">
        <f t="shared" si="38"/>
        <v>5000</v>
      </c>
      <c r="P202" s="339">
        <v>0</v>
      </c>
      <c r="Q202" s="340">
        <f t="shared" si="39"/>
        <v>5000</v>
      </c>
      <c r="R202" s="341" t="s">
        <v>1342</v>
      </c>
      <c r="S202" s="429" t="s">
        <v>1342</v>
      </c>
      <c r="T202" s="428" t="s">
        <v>1342</v>
      </c>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9"/>
      <c r="DG202" s="19"/>
      <c r="DH202" s="19"/>
      <c r="DI202" s="19"/>
      <c r="DJ202" s="19"/>
      <c r="DK202" s="19"/>
      <c r="DL202" s="19"/>
      <c r="DM202" s="19"/>
      <c r="DN202" s="19"/>
      <c r="DO202" s="19"/>
      <c r="DP202" s="19"/>
      <c r="DQ202" s="19"/>
      <c r="DR202" s="19"/>
      <c r="DS202" s="19"/>
      <c r="DT202" s="19"/>
      <c r="DU202" s="19"/>
      <c r="DV202" s="19"/>
      <c r="DW202" s="19"/>
      <c r="DX202" s="19"/>
      <c r="DY202" s="19"/>
      <c r="DZ202" s="19"/>
      <c r="EA202" s="19"/>
      <c r="EB202" s="19"/>
      <c r="EC202" s="19"/>
      <c r="ED202" s="19"/>
      <c r="EE202" s="19"/>
      <c r="EF202" s="19"/>
      <c r="EG202" s="19"/>
      <c r="EH202" s="19"/>
      <c r="EI202" s="19"/>
      <c r="EJ202" s="19"/>
      <c r="EK202" s="19"/>
      <c r="EL202" s="19"/>
      <c r="EM202" s="19"/>
      <c r="EN202" s="19"/>
      <c r="EO202" s="19"/>
      <c r="EP202" s="19"/>
      <c r="EQ202" s="19"/>
      <c r="ER202" s="19"/>
      <c r="ES202" s="19"/>
      <c r="ET202" s="19"/>
      <c r="EU202" s="19"/>
      <c r="EV202" s="19"/>
      <c r="EW202" s="19"/>
      <c r="EX202" s="19"/>
      <c r="EY202" s="19"/>
      <c r="EZ202" s="19"/>
      <c r="FA202" s="19"/>
      <c r="FB202" s="19"/>
      <c r="FC202" s="19"/>
      <c r="FD202" s="19"/>
      <c r="FE202" s="19"/>
      <c r="FF202" s="19"/>
      <c r="FG202" s="19"/>
      <c r="FH202" s="19"/>
      <c r="FI202" s="19"/>
      <c r="FJ202" s="19"/>
      <c r="FK202" s="19"/>
      <c r="FL202" s="19"/>
      <c r="FM202" s="19"/>
      <c r="FN202" s="19"/>
      <c r="FO202" s="19"/>
      <c r="FP202" s="19"/>
      <c r="FQ202" s="19"/>
      <c r="FR202" s="19"/>
      <c r="FS202" s="19"/>
      <c r="FT202" s="19"/>
      <c r="FU202" s="19"/>
      <c r="FV202" s="19"/>
      <c r="FW202" s="19"/>
      <c r="FX202" s="19"/>
      <c r="FY202" s="19"/>
      <c r="FZ202" s="19"/>
      <c r="GA202" s="19"/>
      <c r="GB202" s="19"/>
      <c r="GC202" s="19"/>
      <c r="GD202" s="19"/>
      <c r="GE202" s="19"/>
      <c r="GF202" s="19"/>
      <c r="GG202" s="19"/>
      <c r="GH202" s="19"/>
      <c r="GI202" s="19"/>
      <c r="GJ202" s="19"/>
      <c r="GK202" s="19"/>
      <c r="GL202" s="19"/>
      <c r="GM202" s="19"/>
      <c r="GN202" s="19"/>
      <c r="GO202" s="19"/>
      <c r="GP202" s="19"/>
      <c r="GQ202" s="19"/>
      <c r="GR202" s="19"/>
      <c r="GS202" s="19"/>
      <c r="GT202" s="19"/>
      <c r="GU202" s="19"/>
      <c r="GV202" s="19"/>
      <c r="GW202" s="19"/>
      <c r="GX202" s="19"/>
      <c r="GY202" s="19"/>
      <c r="GZ202" s="19"/>
      <c r="HA202" s="19"/>
      <c r="HB202" s="19"/>
      <c r="HC202" s="19"/>
      <c r="HD202" s="19"/>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c r="IT202" s="19"/>
      <c r="IU202" s="19"/>
      <c r="IV202" s="19"/>
      <c r="IW202" s="19"/>
      <c r="IX202" s="19"/>
      <c r="IY202" s="19"/>
      <c r="IZ202" s="19"/>
      <c r="JA202" s="19"/>
      <c r="JB202" s="19"/>
      <c r="JC202" s="19"/>
      <c r="JD202" s="19"/>
      <c r="JE202" s="19"/>
      <c r="JF202" s="19"/>
      <c r="JG202" s="19"/>
      <c r="JH202" s="19"/>
      <c r="JI202" s="19"/>
      <c r="JJ202" s="19"/>
      <c r="JK202" s="19"/>
      <c r="JL202" s="19"/>
      <c r="JM202" s="19"/>
      <c r="JN202" s="19"/>
      <c r="JO202" s="19"/>
      <c r="JP202" s="19"/>
      <c r="JQ202" s="19"/>
      <c r="JR202" s="19"/>
      <c r="JS202" s="19"/>
      <c r="JT202" s="19"/>
      <c r="JU202" s="19"/>
      <c r="JV202" s="19"/>
      <c r="JW202" s="19"/>
      <c r="JX202" s="19"/>
      <c r="JY202" s="19"/>
      <c r="JZ202" s="19"/>
      <c r="KA202" s="19"/>
      <c r="KB202" s="19"/>
      <c r="KC202" s="19"/>
      <c r="KD202" s="19"/>
      <c r="KE202" s="19"/>
      <c r="KF202" s="19"/>
      <c r="KG202" s="19"/>
      <c r="KH202" s="19"/>
      <c r="KI202" s="19"/>
      <c r="KJ202" s="19"/>
      <c r="KK202" s="19"/>
      <c r="KL202" s="19"/>
      <c r="KM202" s="19"/>
      <c r="KN202" s="19"/>
      <c r="KO202" s="19"/>
      <c r="KP202" s="19"/>
      <c r="KQ202" s="19"/>
      <c r="KR202" s="19"/>
      <c r="KS202" s="19"/>
      <c r="KT202" s="19"/>
      <c r="KU202" s="19"/>
      <c r="KV202" s="19"/>
      <c r="KW202" s="19"/>
      <c r="KX202" s="19"/>
      <c r="KY202" s="19"/>
      <c r="KZ202" s="19"/>
      <c r="LA202" s="19"/>
      <c r="LB202" s="19"/>
      <c r="LC202" s="19"/>
      <c r="LD202" s="19"/>
      <c r="LE202" s="19"/>
      <c r="LF202" s="19"/>
      <c r="LG202" s="19"/>
      <c r="LH202" s="19"/>
      <c r="LI202" s="19"/>
      <c r="LJ202" s="19"/>
      <c r="LK202" s="19"/>
      <c r="LL202" s="19"/>
      <c r="LM202" s="19"/>
      <c r="LN202" s="19"/>
      <c r="LO202" s="19"/>
      <c r="LP202" s="19"/>
      <c r="LQ202" s="19"/>
      <c r="LR202" s="19"/>
      <c r="LS202" s="19"/>
      <c r="LT202" s="19"/>
      <c r="LU202" s="19"/>
      <c r="LV202" s="19"/>
      <c r="LW202" s="19"/>
      <c r="LX202" s="19"/>
      <c r="LY202" s="19"/>
      <c r="LZ202" s="19"/>
      <c r="MA202" s="19"/>
      <c r="MB202" s="19"/>
      <c r="MC202" s="19"/>
      <c r="MD202" s="19"/>
      <c r="ME202" s="19"/>
      <c r="MF202" s="19"/>
      <c r="MG202" s="19"/>
      <c r="MH202" s="19"/>
      <c r="MI202" s="19"/>
      <c r="MJ202" s="19"/>
      <c r="MK202" s="19"/>
      <c r="ML202" s="19"/>
      <c r="MM202" s="19"/>
      <c r="MN202" s="19"/>
      <c r="MO202" s="19"/>
      <c r="MP202" s="19"/>
      <c r="MQ202" s="19"/>
      <c r="MR202" s="19"/>
      <c r="MS202" s="19"/>
      <c r="MT202" s="19"/>
      <c r="MU202" s="19"/>
      <c r="MV202" s="19"/>
      <c r="MW202" s="19"/>
      <c r="MX202" s="19"/>
      <c r="MY202" s="19"/>
      <c r="MZ202" s="19"/>
      <c r="NA202" s="19"/>
      <c r="NB202" s="19"/>
      <c r="NC202" s="19"/>
      <c r="ND202" s="19"/>
    </row>
    <row r="203" spans="1:368" s="343" customFormat="1" x14ac:dyDescent="0.25">
      <c r="A203" s="333" t="s">
        <v>1339</v>
      </c>
      <c r="B203" s="324" t="str">
        <f t="shared" si="32"/>
        <v>Spring Green Community Library</v>
      </c>
      <c r="C203" s="334"/>
      <c r="D203" s="335"/>
      <c r="E203" s="336"/>
      <c r="F203" s="335"/>
      <c r="G203" s="335"/>
      <c r="H203" s="335"/>
      <c r="I203" s="335"/>
      <c r="J203" s="337"/>
      <c r="K203" s="329">
        <v>0.6</v>
      </c>
      <c r="L203" s="439">
        <f t="shared" si="37"/>
        <v>0.4</v>
      </c>
      <c r="M203" s="438" t="s">
        <v>1352</v>
      </c>
      <c r="N203" s="437">
        <v>5000</v>
      </c>
      <c r="O203" s="436">
        <f t="shared" si="38"/>
        <v>5000</v>
      </c>
      <c r="P203" s="330">
        <v>0</v>
      </c>
      <c r="Q203" s="331">
        <f t="shared" si="39"/>
        <v>5000</v>
      </c>
      <c r="R203" s="332">
        <v>22978.18</v>
      </c>
      <c r="S203" s="435">
        <f>MIN(Q203,R203)</f>
        <v>5000</v>
      </c>
      <c r="T203" s="434">
        <f>Q203-S203</f>
        <v>0</v>
      </c>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9"/>
      <c r="DG203" s="19"/>
      <c r="DH203" s="19"/>
      <c r="DI203" s="19"/>
      <c r="DJ203" s="19"/>
      <c r="DK203" s="19"/>
      <c r="DL203" s="19"/>
      <c r="DM203" s="19"/>
      <c r="DN203" s="19"/>
      <c r="DO203" s="19"/>
      <c r="DP203" s="19"/>
      <c r="DQ203" s="19"/>
      <c r="DR203" s="19"/>
      <c r="DS203" s="19"/>
      <c r="DT203" s="19"/>
      <c r="DU203" s="19"/>
      <c r="DV203" s="19"/>
      <c r="DW203" s="19"/>
      <c r="DX203" s="19"/>
      <c r="DY203" s="19"/>
      <c r="DZ203" s="19"/>
      <c r="EA203" s="19"/>
      <c r="EB203" s="19"/>
      <c r="EC203" s="19"/>
      <c r="ED203" s="19"/>
      <c r="EE203" s="19"/>
      <c r="EF203" s="19"/>
      <c r="EG203" s="19"/>
      <c r="EH203" s="19"/>
      <c r="EI203" s="19"/>
      <c r="EJ203" s="19"/>
      <c r="EK203" s="19"/>
      <c r="EL203" s="19"/>
      <c r="EM203" s="19"/>
      <c r="EN203" s="19"/>
      <c r="EO203" s="19"/>
      <c r="EP203" s="19"/>
      <c r="EQ203" s="19"/>
      <c r="ER203" s="19"/>
      <c r="ES203" s="19"/>
      <c r="ET203" s="19"/>
      <c r="EU203" s="19"/>
      <c r="EV203" s="19"/>
      <c r="EW203" s="19"/>
      <c r="EX203" s="19"/>
      <c r="EY203" s="19"/>
      <c r="EZ203" s="19"/>
      <c r="FA203" s="19"/>
      <c r="FB203" s="19"/>
      <c r="FC203" s="19"/>
      <c r="FD203" s="19"/>
      <c r="FE203" s="19"/>
      <c r="FF203" s="19"/>
      <c r="FG203" s="19"/>
      <c r="FH203" s="19"/>
      <c r="FI203" s="19"/>
      <c r="FJ203" s="19"/>
      <c r="FK203" s="19"/>
      <c r="FL203" s="19"/>
      <c r="FM203" s="19"/>
      <c r="FN203" s="19"/>
      <c r="FO203" s="19"/>
      <c r="FP203" s="19"/>
      <c r="FQ203" s="19"/>
      <c r="FR203" s="19"/>
      <c r="FS203" s="19"/>
      <c r="FT203" s="19"/>
      <c r="FU203" s="19"/>
      <c r="FV203" s="19"/>
      <c r="FW203" s="19"/>
      <c r="FX203" s="19"/>
      <c r="FY203" s="19"/>
      <c r="FZ203" s="19"/>
      <c r="GA203" s="19"/>
      <c r="GB203" s="19"/>
      <c r="GC203" s="19"/>
      <c r="GD203" s="19"/>
      <c r="GE203" s="19"/>
      <c r="GF203" s="19"/>
      <c r="GG203" s="19"/>
      <c r="GH203" s="19"/>
      <c r="GI203" s="19"/>
      <c r="GJ203" s="19"/>
      <c r="GK203" s="19"/>
      <c r="GL203" s="19"/>
      <c r="GM203" s="19"/>
      <c r="GN203" s="19"/>
      <c r="GO203" s="19"/>
      <c r="GP203" s="19"/>
      <c r="GQ203" s="19"/>
      <c r="GR203" s="19"/>
      <c r="GS203" s="19"/>
      <c r="GT203" s="19"/>
      <c r="GU203" s="19"/>
      <c r="GV203" s="19"/>
      <c r="GW203" s="19"/>
      <c r="GX203" s="19"/>
      <c r="GY203" s="19"/>
      <c r="GZ203" s="19"/>
      <c r="HA203" s="19"/>
      <c r="HB203" s="19"/>
      <c r="HC203" s="19"/>
      <c r="HD203" s="19"/>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c r="IT203" s="19"/>
      <c r="IU203" s="19"/>
      <c r="IV203" s="19"/>
      <c r="IW203" s="19"/>
      <c r="IX203" s="19"/>
      <c r="IY203" s="19"/>
      <c r="IZ203" s="19"/>
      <c r="JA203" s="19"/>
      <c r="JB203" s="19"/>
      <c r="JC203" s="19"/>
      <c r="JD203" s="19"/>
      <c r="JE203" s="19"/>
      <c r="JF203" s="19"/>
      <c r="JG203" s="19"/>
      <c r="JH203" s="19"/>
      <c r="JI203" s="19"/>
      <c r="JJ203" s="19"/>
      <c r="JK203" s="19"/>
      <c r="JL203" s="19"/>
      <c r="JM203" s="19"/>
      <c r="JN203" s="19"/>
      <c r="JO203" s="19"/>
      <c r="JP203" s="19"/>
      <c r="JQ203" s="19"/>
      <c r="JR203" s="19"/>
      <c r="JS203" s="19"/>
      <c r="JT203" s="19"/>
      <c r="JU203" s="19"/>
      <c r="JV203" s="19"/>
      <c r="JW203" s="19"/>
      <c r="JX203" s="19"/>
      <c r="JY203" s="19"/>
      <c r="JZ203" s="19"/>
      <c r="KA203" s="19"/>
      <c r="KB203" s="19"/>
      <c r="KC203" s="19"/>
      <c r="KD203" s="19"/>
      <c r="KE203" s="19"/>
      <c r="KF203" s="19"/>
      <c r="KG203" s="19"/>
      <c r="KH203" s="19"/>
      <c r="KI203" s="19"/>
      <c r="KJ203" s="19"/>
      <c r="KK203" s="19"/>
      <c r="KL203" s="19"/>
      <c r="KM203" s="19"/>
      <c r="KN203" s="19"/>
      <c r="KO203" s="19"/>
      <c r="KP203" s="19"/>
      <c r="KQ203" s="19"/>
      <c r="KR203" s="19"/>
      <c r="KS203" s="19"/>
      <c r="KT203" s="19"/>
      <c r="KU203" s="19"/>
      <c r="KV203" s="19"/>
      <c r="KW203" s="19"/>
      <c r="KX203" s="19"/>
      <c r="KY203" s="19"/>
      <c r="KZ203" s="19"/>
      <c r="LA203" s="19"/>
      <c r="LB203" s="19"/>
      <c r="LC203" s="19"/>
      <c r="LD203" s="19"/>
      <c r="LE203" s="19"/>
      <c r="LF203" s="19"/>
      <c r="LG203" s="19"/>
      <c r="LH203" s="19"/>
      <c r="LI203" s="19"/>
      <c r="LJ203" s="19"/>
      <c r="LK203" s="19"/>
      <c r="LL203" s="19"/>
      <c r="LM203" s="19"/>
      <c r="LN203" s="19"/>
      <c r="LO203" s="19"/>
      <c r="LP203" s="19"/>
      <c r="LQ203" s="19"/>
      <c r="LR203" s="19"/>
      <c r="LS203" s="19"/>
      <c r="LT203" s="19"/>
      <c r="LU203" s="19"/>
      <c r="LV203" s="19"/>
      <c r="LW203" s="19"/>
      <c r="LX203" s="19"/>
      <c r="LY203" s="19"/>
      <c r="LZ203" s="19"/>
      <c r="MA203" s="19"/>
      <c r="MB203" s="19"/>
      <c r="MC203" s="19"/>
      <c r="MD203" s="19"/>
      <c r="ME203" s="19"/>
      <c r="MF203" s="19"/>
      <c r="MG203" s="19"/>
      <c r="MH203" s="19"/>
      <c r="MI203" s="19"/>
      <c r="MJ203" s="19"/>
      <c r="MK203" s="19"/>
      <c r="ML203" s="19"/>
      <c r="MM203" s="19"/>
      <c r="MN203" s="19"/>
      <c r="MO203" s="19"/>
      <c r="MP203" s="19"/>
      <c r="MQ203" s="19"/>
      <c r="MR203" s="19"/>
      <c r="MS203" s="19"/>
      <c r="MT203" s="19"/>
      <c r="MU203" s="19"/>
      <c r="MV203" s="19"/>
      <c r="MW203" s="19"/>
      <c r="MX203" s="19"/>
      <c r="MY203" s="19"/>
      <c r="MZ203" s="19"/>
      <c r="NA203" s="19"/>
      <c r="NB203" s="19"/>
      <c r="NC203" s="19"/>
      <c r="ND203" s="19"/>
    </row>
    <row r="204" spans="1:368" x14ac:dyDescent="0.25">
      <c r="A204" s="324" t="s">
        <v>1157</v>
      </c>
      <c r="B204" s="333" t="str">
        <f t="shared" si="32"/>
        <v>Spring Valley Public Library</v>
      </c>
      <c r="C204" s="325" t="s">
        <v>1158</v>
      </c>
      <c r="D204" s="326">
        <v>42</v>
      </c>
      <c r="E204" s="327">
        <v>2822</v>
      </c>
      <c r="F204" s="326">
        <v>1</v>
      </c>
      <c r="G204" s="326">
        <v>0</v>
      </c>
      <c r="H204" s="326" t="s">
        <v>838</v>
      </c>
      <c r="I204" s="326">
        <v>750</v>
      </c>
      <c r="J204" s="328" t="s">
        <v>603</v>
      </c>
      <c r="K204" s="338">
        <v>0.6</v>
      </c>
      <c r="L204" s="433">
        <f t="shared" si="37"/>
        <v>0.4</v>
      </c>
      <c r="M204" s="432">
        <v>7500</v>
      </c>
      <c r="N204" s="431">
        <v>5000</v>
      </c>
      <c r="O204" s="430">
        <f t="shared" si="38"/>
        <v>7500</v>
      </c>
      <c r="P204" s="339">
        <v>0</v>
      </c>
      <c r="Q204" s="340">
        <f t="shared" si="39"/>
        <v>7500</v>
      </c>
      <c r="R204" s="341">
        <v>9582.23</v>
      </c>
      <c r="S204" s="429">
        <f>MIN(Q204,R204)</f>
        <v>7500</v>
      </c>
      <c r="T204" s="428">
        <f>Q204-S204</f>
        <v>0</v>
      </c>
    </row>
    <row r="205" spans="1:368" x14ac:dyDescent="0.25">
      <c r="A205" s="333" t="s">
        <v>1159</v>
      </c>
      <c r="B205" s="324" t="str">
        <f t="shared" si="32"/>
        <v>St. Croix Falls Public Library</v>
      </c>
      <c r="C205" s="334" t="s">
        <v>1160</v>
      </c>
      <c r="D205" s="335">
        <v>42</v>
      </c>
      <c r="E205" s="336">
        <v>6137</v>
      </c>
      <c r="F205" s="335">
        <v>1</v>
      </c>
      <c r="G205" s="335">
        <v>0</v>
      </c>
      <c r="H205" s="335" t="s">
        <v>695</v>
      </c>
      <c r="I205" s="335">
        <v>1000</v>
      </c>
      <c r="J205" s="337" t="s">
        <v>1161</v>
      </c>
      <c r="K205" s="329">
        <v>0.6</v>
      </c>
      <c r="L205" s="439">
        <f t="shared" si="37"/>
        <v>0.4</v>
      </c>
      <c r="M205" s="432">
        <v>10000</v>
      </c>
      <c r="N205" s="431">
        <v>7500</v>
      </c>
      <c r="O205" s="436">
        <f t="shared" si="38"/>
        <v>10000</v>
      </c>
      <c r="P205" s="330">
        <v>0</v>
      </c>
      <c r="Q205" s="331">
        <f t="shared" si="39"/>
        <v>10000</v>
      </c>
      <c r="R205" s="332">
        <v>17966.669999999998</v>
      </c>
      <c r="S205" s="435">
        <f>MIN(Q205,R205)</f>
        <v>10000</v>
      </c>
      <c r="T205" s="434">
        <f>Q205-S205</f>
        <v>0</v>
      </c>
    </row>
    <row r="206" spans="1:368" s="343" customFormat="1" x14ac:dyDescent="0.25">
      <c r="A206" s="324" t="s">
        <v>1359</v>
      </c>
      <c r="B206" s="333" t="str">
        <f t="shared" si="32"/>
        <v>Stratford Branch (Marathon County Public Library)</v>
      </c>
      <c r="C206" s="325"/>
      <c r="D206" s="326"/>
      <c r="E206" s="327"/>
      <c r="F206" s="326"/>
      <c r="G206" s="326"/>
      <c r="H206" s="326"/>
      <c r="I206" s="326"/>
      <c r="J206" s="328"/>
      <c r="K206" s="338">
        <v>0.5</v>
      </c>
      <c r="L206" s="433">
        <f t="shared" si="37"/>
        <v>0.5</v>
      </c>
      <c r="M206" s="441" t="s">
        <v>1352</v>
      </c>
      <c r="N206" s="440">
        <v>5000</v>
      </c>
      <c r="O206" s="430">
        <f t="shared" si="38"/>
        <v>5000</v>
      </c>
      <c r="P206" s="339">
        <v>0</v>
      </c>
      <c r="Q206" s="340">
        <f t="shared" si="39"/>
        <v>5000</v>
      </c>
      <c r="R206" s="341" t="s">
        <v>1342</v>
      </c>
      <c r="S206" s="429" t="s">
        <v>1342</v>
      </c>
      <c r="T206" s="428" t="s">
        <v>1342</v>
      </c>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9"/>
      <c r="DG206" s="19"/>
      <c r="DH206" s="19"/>
      <c r="DI206" s="19"/>
      <c r="DJ206" s="19"/>
      <c r="DK206" s="19"/>
      <c r="DL206" s="19"/>
      <c r="DM206" s="19"/>
      <c r="DN206" s="19"/>
      <c r="DO206" s="19"/>
      <c r="DP206" s="19"/>
      <c r="DQ206" s="19"/>
      <c r="DR206" s="19"/>
      <c r="DS206" s="19"/>
      <c r="DT206" s="19"/>
      <c r="DU206" s="19"/>
      <c r="DV206" s="19"/>
      <c r="DW206" s="19"/>
      <c r="DX206" s="19"/>
      <c r="DY206" s="19"/>
      <c r="DZ206" s="19"/>
      <c r="EA206" s="19"/>
      <c r="EB206" s="19"/>
      <c r="EC206" s="19"/>
      <c r="ED206" s="19"/>
      <c r="EE206" s="19"/>
      <c r="EF206" s="19"/>
      <c r="EG206" s="19"/>
      <c r="EH206" s="19"/>
      <c r="EI206" s="19"/>
      <c r="EJ206" s="19"/>
      <c r="EK206" s="19"/>
      <c r="EL206" s="19"/>
      <c r="EM206" s="19"/>
      <c r="EN206" s="19"/>
      <c r="EO206" s="19"/>
      <c r="EP206" s="19"/>
      <c r="EQ206" s="19"/>
      <c r="ER206" s="19"/>
      <c r="ES206" s="19"/>
      <c r="ET206" s="19"/>
      <c r="EU206" s="19"/>
      <c r="EV206" s="19"/>
      <c r="EW206" s="19"/>
      <c r="EX206" s="19"/>
      <c r="EY206" s="19"/>
      <c r="EZ206" s="19"/>
      <c r="FA206" s="19"/>
      <c r="FB206" s="19"/>
      <c r="FC206" s="19"/>
      <c r="FD206" s="19"/>
      <c r="FE206" s="19"/>
      <c r="FF206" s="19"/>
      <c r="FG206" s="19"/>
      <c r="FH206" s="19"/>
      <c r="FI206" s="19"/>
      <c r="FJ206" s="19"/>
      <c r="FK206" s="19"/>
      <c r="FL206" s="19"/>
      <c r="FM206" s="19"/>
      <c r="FN206" s="19"/>
      <c r="FO206" s="19"/>
      <c r="FP206" s="19"/>
      <c r="FQ206" s="19"/>
      <c r="FR206" s="19"/>
      <c r="FS206" s="19"/>
      <c r="FT206" s="19"/>
      <c r="FU206" s="19"/>
      <c r="FV206" s="19"/>
      <c r="FW206" s="19"/>
      <c r="FX206" s="19"/>
      <c r="FY206" s="19"/>
      <c r="FZ206" s="19"/>
      <c r="GA206" s="19"/>
      <c r="GB206" s="19"/>
      <c r="GC206" s="19"/>
      <c r="GD206" s="19"/>
      <c r="GE206" s="19"/>
      <c r="GF206" s="19"/>
      <c r="GG206" s="19"/>
      <c r="GH206" s="19"/>
      <c r="GI206" s="19"/>
      <c r="GJ206" s="19"/>
      <c r="GK206" s="19"/>
      <c r="GL206" s="19"/>
      <c r="GM206" s="19"/>
      <c r="GN206" s="19"/>
      <c r="GO206" s="19"/>
      <c r="GP206" s="19"/>
      <c r="GQ206" s="19"/>
      <c r="GR206" s="19"/>
      <c r="GS206" s="19"/>
      <c r="GT206" s="19"/>
      <c r="GU206" s="19"/>
      <c r="GV206" s="19"/>
      <c r="GW206" s="19"/>
      <c r="GX206" s="19"/>
      <c r="GY206" s="19"/>
      <c r="GZ206" s="19"/>
      <c r="HA206" s="19"/>
      <c r="HB206" s="19"/>
      <c r="HC206" s="19"/>
      <c r="HD206" s="19"/>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c r="IT206" s="19"/>
      <c r="IU206" s="19"/>
      <c r="IV206" s="19"/>
      <c r="IW206" s="19"/>
      <c r="IX206" s="19"/>
      <c r="IY206" s="19"/>
      <c r="IZ206" s="19"/>
      <c r="JA206" s="19"/>
      <c r="JB206" s="19"/>
      <c r="JC206" s="19"/>
      <c r="JD206" s="19"/>
      <c r="JE206" s="19"/>
      <c r="JF206" s="19"/>
      <c r="JG206" s="19"/>
      <c r="JH206" s="19"/>
      <c r="JI206" s="19"/>
      <c r="JJ206" s="19"/>
      <c r="JK206" s="19"/>
      <c r="JL206" s="19"/>
      <c r="JM206" s="19"/>
      <c r="JN206" s="19"/>
      <c r="JO206" s="19"/>
      <c r="JP206" s="19"/>
      <c r="JQ206" s="19"/>
      <c r="JR206" s="19"/>
      <c r="JS206" s="19"/>
      <c r="JT206" s="19"/>
      <c r="JU206" s="19"/>
      <c r="JV206" s="19"/>
      <c r="JW206" s="19"/>
      <c r="JX206" s="19"/>
      <c r="JY206" s="19"/>
      <c r="JZ206" s="19"/>
      <c r="KA206" s="19"/>
      <c r="KB206" s="19"/>
      <c r="KC206" s="19"/>
      <c r="KD206" s="19"/>
      <c r="KE206" s="19"/>
      <c r="KF206" s="19"/>
      <c r="KG206" s="19"/>
      <c r="KH206" s="19"/>
      <c r="KI206" s="19"/>
      <c r="KJ206" s="19"/>
      <c r="KK206" s="19"/>
      <c r="KL206" s="19"/>
      <c r="KM206" s="19"/>
      <c r="KN206" s="19"/>
      <c r="KO206" s="19"/>
      <c r="KP206" s="19"/>
      <c r="KQ206" s="19"/>
      <c r="KR206" s="19"/>
      <c r="KS206" s="19"/>
      <c r="KT206" s="19"/>
      <c r="KU206" s="19"/>
      <c r="KV206" s="19"/>
      <c r="KW206" s="19"/>
      <c r="KX206" s="19"/>
      <c r="KY206" s="19"/>
      <c r="KZ206" s="19"/>
      <c r="LA206" s="19"/>
      <c r="LB206" s="19"/>
      <c r="LC206" s="19"/>
      <c r="LD206" s="19"/>
      <c r="LE206" s="19"/>
      <c r="LF206" s="19"/>
      <c r="LG206" s="19"/>
      <c r="LH206" s="19"/>
      <c r="LI206" s="19"/>
      <c r="LJ206" s="19"/>
      <c r="LK206" s="19"/>
      <c r="LL206" s="19"/>
      <c r="LM206" s="19"/>
      <c r="LN206" s="19"/>
      <c r="LO206" s="19"/>
      <c r="LP206" s="19"/>
      <c r="LQ206" s="19"/>
      <c r="LR206" s="19"/>
      <c r="LS206" s="19"/>
      <c r="LT206" s="19"/>
      <c r="LU206" s="19"/>
      <c r="LV206" s="19"/>
      <c r="LW206" s="19"/>
      <c r="LX206" s="19"/>
      <c r="LY206" s="19"/>
      <c r="LZ206" s="19"/>
      <c r="MA206" s="19"/>
      <c r="MB206" s="19"/>
      <c r="MC206" s="19"/>
      <c r="MD206" s="19"/>
      <c r="ME206" s="19"/>
      <c r="MF206" s="19"/>
      <c r="MG206" s="19"/>
      <c r="MH206" s="19"/>
      <c r="MI206" s="19"/>
      <c r="MJ206" s="19"/>
      <c r="MK206" s="19"/>
      <c r="ML206" s="19"/>
      <c r="MM206" s="19"/>
      <c r="MN206" s="19"/>
      <c r="MO206" s="19"/>
      <c r="MP206" s="19"/>
      <c r="MQ206" s="19"/>
      <c r="MR206" s="19"/>
      <c r="MS206" s="19"/>
      <c r="MT206" s="19"/>
      <c r="MU206" s="19"/>
      <c r="MV206" s="19"/>
      <c r="MW206" s="19"/>
      <c r="MX206" s="19"/>
      <c r="MY206" s="19"/>
      <c r="MZ206" s="19"/>
      <c r="NA206" s="19"/>
      <c r="NB206" s="19"/>
      <c r="NC206" s="19"/>
      <c r="ND206" s="19"/>
    </row>
    <row r="207" spans="1:368" x14ac:dyDescent="0.25">
      <c r="A207" s="333" t="s">
        <v>1162</v>
      </c>
      <c r="B207" s="324" t="str">
        <f t="shared" si="32"/>
        <v>Strum Public Library</v>
      </c>
      <c r="C207" s="334" t="s">
        <v>1163</v>
      </c>
      <c r="D207" s="335">
        <v>42</v>
      </c>
      <c r="E207" s="336">
        <v>1976</v>
      </c>
      <c r="F207" s="335">
        <v>1</v>
      </c>
      <c r="G207" s="335">
        <v>0</v>
      </c>
      <c r="H207" s="335" t="s">
        <v>722</v>
      </c>
      <c r="I207" s="335">
        <v>500</v>
      </c>
      <c r="J207" s="337" t="s">
        <v>1164</v>
      </c>
      <c r="K207" s="329">
        <v>0.6</v>
      </c>
      <c r="L207" s="439">
        <f t="shared" si="37"/>
        <v>0.4</v>
      </c>
      <c r="M207" s="438">
        <v>5000</v>
      </c>
      <c r="N207" s="437">
        <v>5000</v>
      </c>
      <c r="O207" s="436">
        <f t="shared" si="38"/>
        <v>5000</v>
      </c>
      <c r="P207" s="330">
        <v>403</v>
      </c>
      <c r="Q207" s="331">
        <f t="shared" si="39"/>
        <v>4597</v>
      </c>
      <c r="R207" s="332">
        <v>11259.12</v>
      </c>
      <c r="S207" s="435">
        <f>MIN(Q207,R207)</f>
        <v>4597</v>
      </c>
      <c r="T207" s="434">
        <f>Q207-S207</f>
        <v>0</v>
      </c>
    </row>
    <row r="208" spans="1:368" x14ac:dyDescent="0.25">
      <c r="A208" s="324" t="s">
        <v>1165</v>
      </c>
      <c r="B208" s="333" t="str">
        <f t="shared" si="32"/>
        <v>Sturm Memorial Library</v>
      </c>
      <c r="C208" s="325" t="s">
        <v>1166</v>
      </c>
      <c r="D208" s="326">
        <v>42</v>
      </c>
      <c r="E208" s="327">
        <v>4055</v>
      </c>
      <c r="F208" s="326">
        <v>1</v>
      </c>
      <c r="G208" s="326">
        <v>0</v>
      </c>
      <c r="H208" s="326" t="s">
        <v>925</v>
      </c>
      <c r="I208" s="326">
        <v>750</v>
      </c>
      <c r="J208" s="328" t="s">
        <v>502</v>
      </c>
      <c r="K208" s="338">
        <v>0.7</v>
      </c>
      <c r="L208" s="433">
        <f t="shared" si="37"/>
        <v>0.30000000000000004</v>
      </c>
      <c r="M208" s="432">
        <v>7500</v>
      </c>
      <c r="N208" s="431">
        <v>5000</v>
      </c>
      <c r="O208" s="430">
        <f t="shared" si="38"/>
        <v>7500</v>
      </c>
      <c r="P208" s="339">
        <v>0</v>
      </c>
      <c r="Q208" s="340">
        <f t="shared" si="39"/>
        <v>7500</v>
      </c>
      <c r="R208" s="341">
        <v>9582.23</v>
      </c>
      <c r="S208" s="429">
        <f>MIN(Q208,R208)</f>
        <v>7500</v>
      </c>
      <c r="T208" s="428">
        <f>Q208-S208</f>
        <v>0</v>
      </c>
    </row>
    <row r="209" spans="1:368" x14ac:dyDescent="0.25">
      <c r="A209" s="333" t="s">
        <v>1167</v>
      </c>
      <c r="B209" s="324" t="str">
        <f t="shared" si="32"/>
        <v>Suring Area Public Library</v>
      </c>
      <c r="C209" s="334" t="s">
        <v>1168</v>
      </c>
      <c r="D209" s="335">
        <v>43</v>
      </c>
      <c r="E209" s="336">
        <v>3621</v>
      </c>
      <c r="F209" s="335">
        <v>1</v>
      </c>
      <c r="G209" s="335">
        <v>0</v>
      </c>
      <c r="H209" s="335" t="s">
        <v>886</v>
      </c>
      <c r="I209" s="335">
        <v>750</v>
      </c>
      <c r="J209" s="337" t="s">
        <v>608</v>
      </c>
      <c r="K209" s="329">
        <v>0.7</v>
      </c>
      <c r="L209" s="439">
        <f t="shared" si="37"/>
        <v>0.30000000000000004</v>
      </c>
      <c r="M209" s="432">
        <v>7500</v>
      </c>
      <c r="N209" s="431">
        <v>5000</v>
      </c>
      <c r="O209" s="436">
        <f t="shared" si="38"/>
        <v>7500</v>
      </c>
      <c r="P209" s="330">
        <v>0</v>
      </c>
      <c r="Q209" s="331">
        <f t="shared" si="39"/>
        <v>7500</v>
      </c>
      <c r="R209" s="332">
        <v>9582.23</v>
      </c>
      <c r="S209" s="435">
        <f>MIN(Q209,R209)</f>
        <v>7500</v>
      </c>
      <c r="T209" s="434">
        <f>Q209-S209</f>
        <v>0</v>
      </c>
    </row>
    <row r="210" spans="1:368" x14ac:dyDescent="0.25">
      <c r="A210" s="324" t="s">
        <v>1169</v>
      </c>
      <c r="B210" s="333" t="str">
        <f t="shared" ref="B210:B235" si="42">PROPER(A210)</f>
        <v>Taylor Memorial Library</v>
      </c>
      <c r="C210" s="325" t="s">
        <v>1170</v>
      </c>
      <c r="D210" s="326">
        <v>42</v>
      </c>
      <c r="E210" s="327">
        <v>880</v>
      </c>
      <c r="F210" s="326">
        <v>1</v>
      </c>
      <c r="G210" s="326">
        <v>0</v>
      </c>
      <c r="H210" s="326" t="s">
        <v>1171</v>
      </c>
      <c r="I210" s="326">
        <v>500</v>
      </c>
      <c r="J210" s="328" t="s">
        <v>1172</v>
      </c>
      <c r="K210" s="338">
        <v>0.7</v>
      </c>
      <c r="L210" s="433">
        <f t="shared" si="37"/>
        <v>0.30000000000000004</v>
      </c>
      <c r="M210" s="441">
        <v>5000</v>
      </c>
      <c r="N210" s="440">
        <v>5000</v>
      </c>
      <c r="O210" s="430">
        <f t="shared" si="38"/>
        <v>5000</v>
      </c>
      <c r="P210" s="339">
        <v>302</v>
      </c>
      <c r="Q210" s="340">
        <f t="shared" si="39"/>
        <v>4698</v>
      </c>
      <c r="R210" s="341">
        <v>9582.23</v>
      </c>
      <c r="S210" s="429">
        <f>MIN(Q210,R210)</f>
        <v>4698</v>
      </c>
      <c r="T210" s="428">
        <f>Q210-S210</f>
        <v>0</v>
      </c>
    </row>
    <row r="211" spans="1:368" x14ac:dyDescent="0.25">
      <c r="A211" s="333" t="s">
        <v>1173</v>
      </c>
      <c r="B211" s="324" t="str">
        <f t="shared" si="42"/>
        <v>Theresa Public Library</v>
      </c>
      <c r="C211" s="334" t="s">
        <v>1174</v>
      </c>
      <c r="D211" s="335">
        <v>42</v>
      </c>
      <c r="E211" s="336">
        <v>2531</v>
      </c>
      <c r="F211" s="335">
        <v>1</v>
      </c>
      <c r="G211" s="335">
        <v>0</v>
      </c>
      <c r="H211" s="335" t="s">
        <v>750</v>
      </c>
      <c r="I211" s="335">
        <v>750</v>
      </c>
      <c r="J211" s="337" t="s">
        <v>1175</v>
      </c>
      <c r="K211" s="329">
        <v>0.6</v>
      </c>
      <c r="L211" s="439">
        <f t="shared" si="37"/>
        <v>0.4</v>
      </c>
      <c r="M211" s="432">
        <v>7500</v>
      </c>
      <c r="N211" s="431">
        <v>5000</v>
      </c>
      <c r="O211" s="436">
        <f t="shared" si="38"/>
        <v>7500</v>
      </c>
      <c r="P211" s="330">
        <v>0</v>
      </c>
      <c r="Q211" s="331">
        <f t="shared" si="39"/>
        <v>7500</v>
      </c>
      <c r="R211" s="332">
        <v>9582.23</v>
      </c>
      <c r="S211" s="435">
        <f>MIN(Q211,R211)</f>
        <v>7500</v>
      </c>
      <c r="T211" s="434">
        <f>Q211-S211</f>
        <v>0</v>
      </c>
    </row>
    <row r="212" spans="1:368" x14ac:dyDescent="0.25">
      <c r="A212" s="324" t="s">
        <v>1176</v>
      </c>
      <c r="B212" s="333" t="str">
        <f t="shared" si="42"/>
        <v>Thomas St. Angelo Public Library</v>
      </c>
      <c r="C212" s="325" t="s">
        <v>1177</v>
      </c>
      <c r="D212" s="326">
        <v>43</v>
      </c>
      <c r="E212" s="327">
        <v>7119</v>
      </c>
      <c r="F212" s="326">
        <v>1</v>
      </c>
      <c r="G212" s="326">
        <v>0</v>
      </c>
      <c r="H212" s="326" t="s">
        <v>764</v>
      </c>
      <c r="I212" s="326">
        <v>1000</v>
      </c>
      <c r="J212" s="328" t="s">
        <v>434</v>
      </c>
      <c r="K212" s="338">
        <v>0.7</v>
      </c>
      <c r="L212" s="433">
        <f t="shared" si="37"/>
        <v>0.30000000000000004</v>
      </c>
      <c r="M212" s="432">
        <v>10000</v>
      </c>
      <c r="N212" s="431">
        <v>7500</v>
      </c>
      <c r="O212" s="430">
        <f t="shared" si="38"/>
        <v>10000</v>
      </c>
      <c r="P212" s="339">
        <v>0</v>
      </c>
      <c r="Q212" s="340">
        <f t="shared" si="39"/>
        <v>10000</v>
      </c>
      <c r="R212" s="341" t="s">
        <v>1342</v>
      </c>
      <c r="S212" s="429" t="s">
        <v>1342</v>
      </c>
      <c r="T212" s="428" t="s">
        <v>1342</v>
      </c>
    </row>
    <row r="213" spans="1:368" x14ac:dyDescent="0.25">
      <c r="A213" s="333" t="s">
        <v>1178</v>
      </c>
      <c r="B213" s="324" t="str">
        <f t="shared" si="42"/>
        <v>Thorp Public Library</v>
      </c>
      <c r="C213" s="334" t="s">
        <v>1179</v>
      </c>
      <c r="D213" s="335">
        <v>42</v>
      </c>
      <c r="E213" s="336">
        <v>4747</v>
      </c>
      <c r="F213" s="335">
        <v>1</v>
      </c>
      <c r="G213" s="335">
        <v>0</v>
      </c>
      <c r="H213" s="335" t="s">
        <v>814</v>
      </c>
      <c r="I213" s="335">
        <v>750</v>
      </c>
      <c r="J213" s="337" t="s">
        <v>609</v>
      </c>
      <c r="K213" s="329">
        <v>0.7</v>
      </c>
      <c r="L213" s="439">
        <f t="shared" si="37"/>
        <v>0.30000000000000004</v>
      </c>
      <c r="M213" s="432">
        <v>7500</v>
      </c>
      <c r="N213" s="431">
        <v>5000</v>
      </c>
      <c r="O213" s="436">
        <f t="shared" si="38"/>
        <v>7500</v>
      </c>
      <c r="P213" s="330">
        <v>0</v>
      </c>
      <c r="Q213" s="331">
        <f t="shared" si="39"/>
        <v>7500</v>
      </c>
      <c r="R213" s="332">
        <v>16768.900000000001</v>
      </c>
      <c r="S213" s="435">
        <f>MIN(Q213,R213)</f>
        <v>7500</v>
      </c>
      <c r="T213" s="434">
        <f>Q213-S213</f>
        <v>0</v>
      </c>
    </row>
    <row r="214" spans="1:368" s="343" customFormat="1" x14ac:dyDescent="0.25">
      <c r="A214" s="324" t="s">
        <v>1360</v>
      </c>
      <c r="B214" s="333" t="str">
        <f t="shared" si="42"/>
        <v>Tigerton Branch Library (Shawano City-County Library)</v>
      </c>
      <c r="C214" s="325"/>
      <c r="D214" s="326"/>
      <c r="E214" s="327"/>
      <c r="F214" s="326"/>
      <c r="G214" s="326"/>
      <c r="H214" s="326"/>
      <c r="I214" s="326"/>
      <c r="J214" s="328"/>
      <c r="K214" s="338">
        <v>0.8</v>
      </c>
      <c r="L214" s="433">
        <f t="shared" si="37"/>
        <v>0.19999999999999996</v>
      </c>
      <c r="M214" s="441" t="s">
        <v>1352</v>
      </c>
      <c r="N214" s="440">
        <v>5000</v>
      </c>
      <c r="O214" s="430">
        <f t="shared" si="38"/>
        <v>5000</v>
      </c>
      <c r="P214" s="339">
        <v>0</v>
      </c>
      <c r="Q214" s="340">
        <f t="shared" si="39"/>
        <v>5000</v>
      </c>
      <c r="R214" s="341">
        <v>9582.23</v>
      </c>
      <c r="S214" s="429">
        <f>MIN(Q214,R214)</f>
        <v>5000</v>
      </c>
      <c r="T214" s="428">
        <f>Q214-S214</f>
        <v>0</v>
      </c>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9"/>
      <c r="DG214" s="19"/>
      <c r="DH214" s="19"/>
      <c r="DI214" s="19"/>
      <c r="DJ214" s="19"/>
      <c r="DK214" s="19"/>
      <c r="DL214" s="19"/>
      <c r="DM214" s="19"/>
      <c r="DN214" s="19"/>
      <c r="DO214" s="19"/>
      <c r="DP214" s="19"/>
      <c r="DQ214" s="19"/>
      <c r="DR214" s="19"/>
      <c r="DS214" s="19"/>
      <c r="DT214" s="19"/>
      <c r="DU214" s="19"/>
      <c r="DV214" s="19"/>
      <c r="DW214" s="19"/>
      <c r="DX214" s="19"/>
      <c r="DY214" s="19"/>
      <c r="DZ214" s="19"/>
      <c r="EA214" s="19"/>
      <c r="EB214" s="19"/>
      <c r="EC214" s="19"/>
      <c r="ED214" s="19"/>
      <c r="EE214" s="19"/>
      <c r="EF214" s="19"/>
      <c r="EG214" s="19"/>
      <c r="EH214" s="19"/>
      <c r="EI214" s="19"/>
      <c r="EJ214" s="19"/>
      <c r="EK214" s="19"/>
      <c r="EL214" s="19"/>
      <c r="EM214" s="19"/>
      <c r="EN214" s="19"/>
      <c r="EO214" s="19"/>
      <c r="EP214" s="19"/>
      <c r="EQ214" s="19"/>
      <c r="ER214" s="19"/>
      <c r="ES214" s="19"/>
      <c r="ET214" s="19"/>
      <c r="EU214" s="19"/>
      <c r="EV214" s="19"/>
      <c r="EW214" s="19"/>
      <c r="EX214" s="19"/>
      <c r="EY214" s="19"/>
      <c r="EZ214" s="19"/>
      <c r="FA214" s="19"/>
      <c r="FB214" s="19"/>
      <c r="FC214" s="19"/>
      <c r="FD214" s="19"/>
      <c r="FE214" s="19"/>
      <c r="FF214" s="19"/>
      <c r="FG214" s="19"/>
      <c r="FH214" s="19"/>
      <c r="FI214" s="19"/>
      <c r="FJ214" s="19"/>
      <c r="FK214" s="19"/>
      <c r="FL214" s="19"/>
      <c r="FM214" s="19"/>
      <c r="FN214" s="19"/>
      <c r="FO214" s="19"/>
      <c r="FP214" s="19"/>
      <c r="FQ214" s="19"/>
      <c r="FR214" s="19"/>
      <c r="FS214" s="19"/>
      <c r="FT214" s="19"/>
      <c r="FU214" s="19"/>
      <c r="FV214" s="19"/>
      <c r="FW214" s="19"/>
      <c r="FX214" s="19"/>
      <c r="FY214" s="19"/>
      <c r="FZ214" s="19"/>
      <c r="GA214" s="19"/>
      <c r="GB214" s="19"/>
      <c r="GC214" s="19"/>
      <c r="GD214" s="19"/>
      <c r="GE214" s="19"/>
      <c r="GF214" s="19"/>
      <c r="GG214" s="19"/>
      <c r="GH214" s="19"/>
      <c r="GI214" s="19"/>
      <c r="GJ214" s="19"/>
      <c r="GK214" s="19"/>
      <c r="GL214" s="19"/>
      <c r="GM214" s="19"/>
      <c r="GN214" s="19"/>
      <c r="GO214" s="19"/>
      <c r="GP214" s="19"/>
      <c r="GQ214" s="19"/>
      <c r="GR214" s="19"/>
      <c r="GS214" s="19"/>
      <c r="GT214" s="19"/>
      <c r="GU214" s="19"/>
      <c r="GV214" s="19"/>
      <c r="GW214" s="19"/>
      <c r="GX214" s="19"/>
      <c r="GY214" s="19"/>
      <c r="GZ214" s="19"/>
      <c r="HA214" s="19"/>
      <c r="HB214" s="19"/>
      <c r="HC214" s="19"/>
      <c r="HD214" s="19"/>
      <c r="HE214" s="19"/>
      <c r="HF214" s="19"/>
      <c r="HG214" s="19"/>
      <c r="HH214" s="19"/>
      <c r="HI214" s="19"/>
      <c r="HJ214" s="19"/>
      <c r="HK214" s="19"/>
      <c r="HL214" s="19"/>
      <c r="HM214" s="19"/>
      <c r="HN214" s="19"/>
      <c r="HO214" s="19"/>
      <c r="HP214" s="19"/>
      <c r="HQ214" s="19"/>
      <c r="HR214" s="19"/>
      <c r="HS214" s="19"/>
      <c r="HT214" s="19"/>
      <c r="HU214" s="19"/>
      <c r="HV214" s="19"/>
      <c r="HW214" s="19"/>
      <c r="HX214" s="19"/>
      <c r="HY214" s="19"/>
      <c r="HZ214" s="19"/>
      <c r="IA214" s="19"/>
      <c r="IB214" s="19"/>
      <c r="IC214" s="19"/>
      <c r="ID214" s="19"/>
      <c r="IE214" s="19"/>
      <c r="IF214" s="19"/>
      <c r="IG214" s="19"/>
      <c r="IH214" s="19"/>
      <c r="II214" s="19"/>
      <c r="IJ214" s="19"/>
      <c r="IK214" s="19"/>
      <c r="IL214" s="19"/>
      <c r="IM214" s="19"/>
      <c r="IN214" s="19"/>
      <c r="IO214" s="19"/>
      <c r="IP214" s="19"/>
      <c r="IQ214" s="19"/>
      <c r="IR214" s="19"/>
      <c r="IS214" s="19"/>
      <c r="IT214" s="19"/>
      <c r="IU214" s="19"/>
      <c r="IV214" s="19"/>
      <c r="IW214" s="19"/>
      <c r="IX214" s="19"/>
      <c r="IY214" s="19"/>
      <c r="IZ214" s="19"/>
      <c r="JA214" s="19"/>
      <c r="JB214" s="19"/>
      <c r="JC214" s="19"/>
      <c r="JD214" s="19"/>
      <c r="JE214" s="19"/>
      <c r="JF214" s="19"/>
      <c r="JG214" s="19"/>
      <c r="JH214" s="19"/>
      <c r="JI214" s="19"/>
      <c r="JJ214" s="19"/>
      <c r="JK214" s="19"/>
      <c r="JL214" s="19"/>
      <c r="JM214" s="19"/>
      <c r="JN214" s="19"/>
      <c r="JO214" s="19"/>
      <c r="JP214" s="19"/>
      <c r="JQ214" s="19"/>
      <c r="JR214" s="19"/>
      <c r="JS214" s="19"/>
      <c r="JT214" s="19"/>
      <c r="JU214" s="19"/>
      <c r="JV214" s="19"/>
      <c r="JW214" s="19"/>
      <c r="JX214" s="19"/>
      <c r="JY214" s="19"/>
      <c r="JZ214" s="19"/>
      <c r="KA214" s="19"/>
      <c r="KB214" s="19"/>
      <c r="KC214" s="19"/>
      <c r="KD214" s="19"/>
      <c r="KE214" s="19"/>
      <c r="KF214" s="19"/>
      <c r="KG214" s="19"/>
      <c r="KH214" s="19"/>
      <c r="KI214" s="19"/>
      <c r="KJ214" s="19"/>
      <c r="KK214" s="19"/>
      <c r="KL214" s="19"/>
      <c r="KM214" s="19"/>
      <c r="KN214" s="19"/>
      <c r="KO214" s="19"/>
      <c r="KP214" s="19"/>
      <c r="KQ214" s="19"/>
      <c r="KR214" s="19"/>
      <c r="KS214" s="19"/>
      <c r="KT214" s="19"/>
      <c r="KU214" s="19"/>
      <c r="KV214" s="19"/>
      <c r="KW214" s="19"/>
      <c r="KX214" s="19"/>
      <c r="KY214" s="19"/>
      <c r="KZ214" s="19"/>
      <c r="LA214" s="19"/>
      <c r="LB214" s="19"/>
      <c r="LC214" s="19"/>
      <c r="LD214" s="19"/>
      <c r="LE214" s="19"/>
      <c r="LF214" s="19"/>
      <c r="LG214" s="19"/>
      <c r="LH214" s="19"/>
      <c r="LI214" s="19"/>
      <c r="LJ214" s="19"/>
      <c r="LK214" s="19"/>
      <c r="LL214" s="19"/>
      <c r="LM214" s="19"/>
      <c r="LN214" s="19"/>
      <c r="LO214" s="19"/>
      <c r="LP214" s="19"/>
      <c r="LQ214" s="19"/>
      <c r="LR214" s="19"/>
      <c r="LS214" s="19"/>
      <c r="LT214" s="19"/>
      <c r="LU214" s="19"/>
      <c r="LV214" s="19"/>
      <c r="LW214" s="19"/>
      <c r="LX214" s="19"/>
      <c r="LY214" s="19"/>
      <c r="LZ214" s="19"/>
      <c r="MA214" s="19"/>
      <c r="MB214" s="19"/>
      <c r="MC214" s="19"/>
      <c r="MD214" s="19"/>
      <c r="ME214" s="19"/>
      <c r="MF214" s="19"/>
      <c r="MG214" s="19"/>
      <c r="MH214" s="19"/>
      <c r="MI214" s="19"/>
      <c r="MJ214" s="19"/>
      <c r="MK214" s="19"/>
      <c r="ML214" s="19"/>
      <c r="MM214" s="19"/>
      <c r="MN214" s="19"/>
      <c r="MO214" s="19"/>
      <c r="MP214" s="19"/>
      <c r="MQ214" s="19"/>
      <c r="MR214" s="19"/>
      <c r="MS214" s="19"/>
      <c r="MT214" s="19"/>
      <c r="MU214" s="19"/>
      <c r="MV214" s="19"/>
      <c r="MW214" s="19"/>
      <c r="MX214" s="19"/>
      <c r="MY214" s="19"/>
      <c r="MZ214" s="19"/>
      <c r="NA214" s="19"/>
      <c r="NB214" s="19"/>
      <c r="NC214" s="19"/>
      <c r="ND214" s="19"/>
    </row>
    <row r="215" spans="1:368" x14ac:dyDescent="0.25">
      <c r="A215" s="333" t="s">
        <v>1180</v>
      </c>
      <c r="B215" s="324" t="str">
        <f t="shared" si="42"/>
        <v>Turtle Lake Public Library</v>
      </c>
      <c r="C215" s="334" t="s">
        <v>1181</v>
      </c>
      <c r="D215" s="335">
        <v>43</v>
      </c>
      <c r="E215" s="336">
        <v>1902</v>
      </c>
      <c r="F215" s="335">
        <v>1</v>
      </c>
      <c r="G215" s="335">
        <v>0</v>
      </c>
      <c r="H215" s="335" t="s">
        <v>764</v>
      </c>
      <c r="I215" s="335">
        <v>500</v>
      </c>
      <c r="J215" s="337" t="s">
        <v>616</v>
      </c>
      <c r="K215" s="329">
        <v>0.7</v>
      </c>
      <c r="L215" s="439">
        <f t="shared" si="37"/>
        <v>0.30000000000000004</v>
      </c>
      <c r="M215" s="438">
        <v>5000</v>
      </c>
      <c r="N215" s="437">
        <v>5000</v>
      </c>
      <c r="O215" s="436">
        <f t="shared" si="38"/>
        <v>5000</v>
      </c>
      <c r="P215" s="330">
        <v>0</v>
      </c>
      <c r="Q215" s="331">
        <f t="shared" si="39"/>
        <v>5000</v>
      </c>
      <c r="R215" s="332" t="s">
        <v>1342</v>
      </c>
      <c r="S215" s="435" t="s">
        <v>1342</v>
      </c>
      <c r="T215" s="434" t="s">
        <v>1342</v>
      </c>
    </row>
    <row r="216" spans="1:368" x14ac:dyDescent="0.25">
      <c r="A216" s="324" t="s">
        <v>1182</v>
      </c>
      <c r="B216" s="333" t="str">
        <f t="shared" si="42"/>
        <v>Vaughn Public Library</v>
      </c>
      <c r="C216" s="325" t="s">
        <v>1183</v>
      </c>
      <c r="D216" s="326">
        <v>43</v>
      </c>
      <c r="E216" s="327">
        <v>12023</v>
      </c>
      <c r="F216" s="326">
        <v>1</v>
      </c>
      <c r="G216" s="326">
        <v>0</v>
      </c>
      <c r="H216" s="326" t="s">
        <v>691</v>
      </c>
      <c r="I216" s="326">
        <v>1000</v>
      </c>
      <c r="J216" s="328" t="s">
        <v>381</v>
      </c>
      <c r="K216" s="338">
        <v>0.8</v>
      </c>
      <c r="L216" s="433">
        <f t="shared" si="37"/>
        <v>0.19999999999999996</v>
      </c>
      <c r="M216" s="441">
        <v>10000</v>
      </c>
      <c r="N216" s="440">
        <v>10000</v>
      </c>
      <c r="O216" s="430">
        <f t="shared" si="38"/>
        <v>10000</v>
      </c>
      <c r="P216" s="339">
        <v>0</v>
      </c>
      <c r="Q216" s="340">
        <f t="shared" si="39"/>
        <v>10000</v>
      </c>
      <c r="R216" s="341">
        <v>37646.17</v>
      </c>
      <c r="S216" s="429">
        <f>MIN(Q216,R216)</f>
        <v>10000</v>
      </c>
      <c r="T216" s="428">
        <f>Q216-S216</f>
        <v>0</v>
      </c>
    </row>
    <row r="217" spans="1:368" x14ac:dyDescent="0.25">
      <c r="A217" s="333" t="s">
        <v>1184</v>
      </c>
      <c r="B217" s="324" t="str">
        <f t="shared" si="42"/>
        <v>Viola Public Library</v>
      </c>
      <c r="C217" s="334" t="s">
        <v>1185</v>
      </c>
      <c r="D217" s="335">
        <v>43</v>
      </c>
      <c r="E217" s="336">
        <v>1919</v>
      </c>
      <c r="F217" s="335">
        <v>1</v>
      </c>
      <c r="G217" s="335">
        <v>0</v>
      </c>
      <c r="H217" s="335" t="s">
        <v>1000</v>
      </c>
      <c r="I217" s="335">
        <v>500</v>
      </c>
      <c r="J217" s="337" t="s">
        <v>1186</v>
      </c>
      <c r="K217" s="329">
        <v>0.8</v>
      </c>
      <c r="L217" s="439">
        <f t="shared" si="37"/>
        <v>0.19999999999999996</v>
      </c>
      <c r="M217" s="438">
        <v>5000</v>
      </c>
      <c r="N217" s="437">
        <v>5000</v>
      </c>
      <c r="O217" s="436">
        <f t="shared" si="38"/>
        <v>5000</v>
      </c>
      <c r="P217" s="330">
        <v>0</v>
      </c>
      <c r="Q217" s="331">
        <f t="shared" si="39"/>
        <v>5000</v>
      </c>
      <c r="R217" s="332">
        <v>10530.87</v>
      </c>
      <c r="S217" s="435">
        <f>MIN(Q217,R217)</f>
        <v>5000</v>
      </c>
      <c r="T217" s="434">
        <f>Q217-S217</f>
        <v>0</v>
      </c>
    </row>
    <row r="218" spans="1:368" x14ac:dyDescent="0.25">
      <c r="A218" s="324" t="s">
        <v>1187</v>
      </c>
      <c r="B218" s="333" t="str">
        <f t="shared" si="42"/>
        <v>Wabeno Public Library</v>
      </c>
      <c r="C218" s="325" t="s">
        <v>1188</v>
      </c>
      <c r="D218" s="326">
        <v>43</v>
      </c>
      <c r="E218" s="327">
        <v>1425</v>
      </c>
      <c r="F218" s="326">
        <v>1</v>
      </c>
      <c r="G218" s="326">
        <v>0</v>
      </c>
      <c r="H218" s="326" t="s">
        <v>799</v>
      </c>
      <c r="I218" s="326">
        <v>500</v>
      </c>
      <c r="J218" s="328" t="s">
        <v>1189</v>
      </c>
      <c r="K218" s="338">
        <v>0.8</v>
      </c>
      <c r="L218" s="433">
        <f t="shared" si="37"/>
        <v>0.19999999999999996</v>
      </c>
      <c r="M218" s="441">
        <v>5000</v>
      </c>
      <c r="N218" s="440">
        <v>5000</v>
      </c>
      <c r="O218" s="430">
        <f t="shared" si="38"/>
        <v>5000</v>
      </c>
      <c r="P218" s="339">
        <v>0</v>
      </c>
      <c r="Q218" s="340">
        <f t="shared" si="39"/>
        <v>5000</v>
      </c>
      <c r="R218" s="341" t="s">
        <v>1342</v>
      </c>
      <c r="S218" s="429" t="s">
        <v>1342</v>
      </c>
      <c r="T218" s="428" t="s">
        <v>1342</v>
      </c>
    </row>
    <row r="219" spans="1:368" x14ac:dyDescent="0.25">
      <c r="A219" s="333" t="s">
        <v>1190</v>
      </c>
      <c r="B219" s="324" t="str">
        <f t="shared" si="42"/>
        <v>Walter E. Olson Memorial Library</v>
      </c>
      <c r="C219" s="334" t="s">
        <v>1191</v>
      </c>
      <c r="D219" s="335">
        <v>43</v>
      </c>
      <c r="E219" s="336">
        <v>12970</v>
      </c>
      <c r="F219" s="335">
        <v>1</v>
      </c>
      <c r="G219" s="335">
        <v>0</v>
      </c>
      <c r="H219" s="335" t="s">
        <v>712</v>
      </c>
      <c r="I219" s="335">
        <v>1000</v>
      </c>
      <c r="J219" s="337" t="s">
        <v>1192</v>
      </c>
      <c r="K219" s="329">
        <v>0.7</v>
      </c>
      <c r="L219" s="439">
        <f t="shared" si="37"/>
        <v>0.30000000000000004</v>
      </c>
      <c r="M219" s="432">
        <v>10000</v>
      </c>
      <c r="N219" s="431">
        <v>5000</v>
      </c>
      <c r="O219" s="436">
        <f t="shared" si="38"/>
        <v>10000</v>
      </c>
      <c r="P219" s="330">
        <v>0</v>
      </c>
      <c r="Q219" s="331">
        <f t="shared" si="39"/>
        <v>10000</v>
      </c>
      <c r="R219" s="332">
        <v>16323.32</v>
      </c>
      <c r="S219" s="435">
        <f>MIN(Q219,R219)</f>
        <v>10000</v>
      </c>
      <c r="T219" s="434">
        <f>Q219-S219</f>
        <v>0</v>
      </c>
    </row>
    <row r="220" spans="1:368" x14ac:dyDescent="0.25">
      <c r="A220" s="324" t="s">
        <v>1193</v>
      </c>
      <c r="B220" s="333" t="str">
        <f t="shared" si="42"/>
        <v>Washburn Public Library</v>
      </c>
      <c r="C220" s="325" t="s">
        <v>1194</v>
      </c>
      <c r="D220" s="326">
        <v>42</v>
      </c>
      <c r="E220" s="327">
        <v>4879</v>
      </c>
      <c r="F220" s="326">
        <v>1</v>
      </c>
      <c r="G220" s="326">
        <v>0</v>
      </c>
      <c r="H220" s="326" t="s">
        <v>702</v>
      </c>
      <c r="I220" s="326">
        <v>750</v>
      </c>
      <c r="J220" s="328" t="s">
        <v>622</v>
      </c>
      <c r="K220" s="338">
        <v>0.7</v>
      </c>
      <c r="L220" s="433">
        <f t="shared" si="37"/>
        <v>0.30000000000000004</v>
      </c>
      <c r="M220" s="441">
        <v>7500</v>
      </c>
      <c r="N220" s="440">
        <v>7500</v>
      </c>
      <c r="O220" s="430">
        <f t="shared" si="38"/>
        <v>7500</v>
      </c>
      <c r="P220" s="339">
        <v>0</v>
      </c>
      <c r="Q220" s="340">
        <f t="shared" si="39"/>
        <v>7500</v>
      </c>
      <c r="R220" s="341">
        <v>11606.47</v>
      </c>
      <c r="S220" s="429">
        <f>MIN(Q220,R220)</f>
        <v>7500</v>
      </c>
      <c r="T220" s="428">
        <f>Q220-S220</f>
        <v>0</v>
      </c>
    </row>
    <row r="221" spans="1:368" s="343" customFormat="1" x14ac:dyDescent="0.25">
      <c r="A221" s="333" t="s">
        <v>1361</v>
      </c>
      <c r="B221" s="324" t="str">
        <f t="shared" si="42"/>
        <v>Washington Island Branch (Door County Library)</v>
      </c>
      <c r="C221" s="334"/>
      <c r="D221" s="335"/>
      <c r="E221" s="336"/>
      <c r="F221" s="335"/>
      <c r="G221" s="335"/>
      <c r="H221" s="335"/>
      <c r="I221" s="335"/>
      <c r="J221" s="337"/>
      <c r="K221" s="329">
        <v>0.7</v>
      </c>
      <c r="L221" s="439">
        <f t="shared" si="37"/>
        <v>0.30000000000000004</v>
      </c>
      <c r="M221" s="438" t="s">
        <v>1352</v>
      </c>
      <c r="N221" s="437">
        <v>5000</v>
      </c>
      <c r="O221" s="436">
        <f t="shared" si="38"/>
        <v>5000</v>
      </c>
      <c r="P221" s="330">
        <v>0</v>
      </c>
      <c r="Q221" s="331">
        <f t="shared" si="39"/>
        <v>5000</v>
      </c>
      <c r="R221" s="332">
        <v>9582.23</v>
      </c>
      <c r="S221" s="435">
        <f>MIN(Q221,R221)</f>
        <v>5000</v>
      </c>
      <c r="T221" s="434">
        <f>Q221-S221</f>
        <v>0</v>
      </c>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9"/>
      <c r="DG221" s="19"/>
      <c r="DH221" s="19"/>
      <c r="DI221" s="19"/>
      <c r="DJ221" s="19"/>
      <c r="DK221" s="19"/>
      <c r="DL221" s="19"/>
      <c r="DM221" s="19"/>
      <c r="DN221" s="19"/>
      <c r="DO221" s="19"/>
      <c r="DP221" s="19"/>
      <c r="DQ221" s="19"/>
      <c r="DR221" s="19"/>
      <c r="DS221" s="19"/>
      <c r="DT221" s="19"/>
      <c r="DU221" s="19"/>
      <c r="DV221" s="19"/>
      <c r="DW221" s="19"/>
      <c r="DX221" s="19"/>
      <c r="DY221" s="19"/>
      <c r="DZ221" s="19"/>
      <c r="EA221" s="19"/>
      <c r="EB221" s="19"/>
      <c r="EC221" s="19"/>
      <c r="ED221" s="19"/>
      <c r="EE221" s="19"/>
      <c r="EF221" s="19"/>
      <c r="EG221" s="19"/>
      <c r="EH221" s="19"/>
      <c r="EI221" s="19"/>
      <c r="EJ221" s="19"/>
      <c r="EK221" s="19"/>
      <c r="EL221" s="19"/>
      <c r="EM221" s="19"/>
      <c r="EN221" s="19"/>
      <c r="EO221" s="19"/>
      <c r="EP221" s="19"/>
      <c r="EQ221" s="19"/>
      <c r="ER221" s="19"/>
      <c r="ES221" s="19"/>
      <c r="ET221" s="19"/>
      <c r="EU221" s="19"/>
      <c r="EV221" s="19"/>
      <c r="EW221" s="19"/>
      <c r="EX221" s="19"/>
      <c r="EY221" s="19"/>
      <c r="EZ221" s="19"/>
      <c r="FA221" s="19"/>
      <c r="FB221" s="19"/>
      <c r="FC221" s="19"/>
      <c r="FD221" s="19"/>
      <c r="FE221" s="19"/>
      <c r="FF221" s="19"/>
      <c r="FG221" s="19"/>
      <c r="FH221" s="19"/>
      <c r="FI221" s="19"/>
      <c r="FJ221" s="19"/>
      <c r="FK221" s="19"/>
      <c r="FL221" s="19"/>
      <c r="FM221" s="19"/>
      <c r="FN221" s="19"/>
      <c r="FO221" s="19"/>
      <c r="FP221" s="19"/>
      <c r="FQ221" s="19"/>
      <c r="FR221" s="19"/>
      <c r="FS221" s="19"/>
      <c r="FT221" s="19"/>
      <c r="FU221" s="19"/>
      <c r="FV221" s="19"/>
      <c r="FW221" s="19"/>
      <c r="FX221" s="19"/>
      <c r="FY221" s="19"/>
      <c r="FZ221" s="19"/>
      <c r="GA221" s="19"/>
      <c r="GB221" s="19"/>
      <c r="GC221" s="19"/>
      <c r="GD221" s="19"/>
      <c r="GE221" s="19"/>
      <c r="GF221" s="19"/>
      <c r="GG221" s="19"/>
      <c r="GH221" s="19"/>
      <c r="GI221" s="19"/>
      <c r="GJ221" s="19"/>
      <c r="GK221" s="19"/>
      <c r="GL221" s="19"/>
      <c r="GM221" s="19"/>
      <c r="GN221" s="19"/>
      <c r="GO221" s="19"/>
      <c r="GP221" s="19"/>
      <c r="GQ221" s="19"/>
      <c r="GR221" s="19"/>
      <c r="GS221" s="19"/>
      <c r="GT221" s="19"/>
      <c r="GU221" s="19"/>
      <c r="GV221" s="19"/>
      <c r="GW221" s="19"/>
      <c r="GX221" s="19"/>
      <c r="GY221" s="19"/>
      <c r="GZ221" s="19"/>
      <c r="HA221" s="19"/>
      <c r="HB221" s="19"/>
      <c r="HC221" s="19"/>
      <c r="HD221" s="19"/>
      <c r="HE221" s="19"/>
      <c r="HF221" s="19"/>
      <c r="HG221" s="19"/>
      <c r="HH221" s="19"/>
      <c r="HI221" s="19"/>
      <c r="HJ221" s="19"/>
      <c r="HK221" s="19"/>
      <c r="HL221" s="19"/>
      <c r="HM221" s="19"/>
      <c r="HN221" s="19"/>
      <c r="HO221" s="19"/>
      <c r="HP221" s="19"/>
      <c r="HQ221" s="19"/>
      <c r="HR221" s="19"/>
      <c r="HS221" s="19"/>
      <c r="HT221" s="19"/>
      <c r="HU221" s="19"/>
      <c r="HV221" s="19"/>
      <c r="HW221" s="19"/>
      <c r="HX221" s="19"/>
      <c r="HY221" s="19"/>
      <c r="HZ221" s="19"/>
      <c r="IA221" s="19"/>
      <c r="IB221" s="19"/>
      <c r="IC221" s="19"/>
      <c r="ID221" s="19"/>
      <c r="IE221" s="19"/>
      <c r="IF221" s="19"/>
      <c r="IG221" s="19"/>
      <c r="IH221" s="19"/>
      <c r="II221" s="19"/>
      <c r="IJ221" s="19"/>
      <c r="IK221" s="19"/>
      <c r="IL221" s="19"/>
      <c r="IM221" s="19"/>
      <c r="IN221" s="19"/>
      <c r="IO221" s="19"/>
      <c r="IP221" s="19"/>
      <c r="IQ221" s="19"/>
      <c r="IR221" s="19"/>
      <c r="IS221" s="19"/>
      <c r="IT221" s="19"/>
      <c r="IU221" s="19"/>
      <c r="IV221" s="19"/>
      <c r="IW221" s="19"/>
      <c r="IX221" s="19"/>
      <c r="IY221" s="19"/>
      <c r="IZ221" s="19"/>
      <c r="JA221" s="19"/>
      <c r="JB221" s="19"/>
      <c r="JC221" s="19"/>
      <c r="JD221" s="19"/>
      <c r="JE221" s="19"/>
      <c r="JF221" s="19"/>
      <c r="JG221" s="19"/>
      <c r="JH221" s="19"/>
      <c r="JI221" s="19"/>
      <c r="JJ221" s="19"/>
      <c r="JK221" s="19"/>
      <c r="JL221" s="19"/>
      <c r="JM221" s="19"/>
      <c r="JN221" s="19"/>
      <c r="JO221" s="19"/>
      <c r="JP221" s="19"/>
      <c r="JQ221" s="19"/>
      <c r="JR221" s="19"/>
      <c r="JS221" s="19"/>
      <c r="JT221" s="19"/>
      <c r="JU221" s="19"/>
      <c r="JV221" s="19"/>
      <c r="JW221" s="19"/>
      <c r="JX221" s="19"/>
      <c r="JY221" s="19"/>
      <c r="JZ221" s="19"/>
      <c r="KA221" s="19"/>
      <c r="KB221" s="19"/>
      <c r="KC221" s="19"/>
      <c r="KD221" s="19"/>
      <c r="KE221" s="19"/>
      <c r="KF221" s="19"/>
      <c r="KG221" s="19"/>
      <c r="KH221" s="19"/>
      <c r="KI221" s="19"/>
      <c r="KJ221" s="19"/>
      <c r="KK221" s="19"/>
      <c r="KL221" s="19"/>
      <c r="KM221" s="19"/>
      <c r="KN221" s="19"/>
      <c r="KO221" s="19"/>
      <c r="KP221" s="19"/>
      <c r="KQ221" s="19"/>
      <c r="KR221" s="19"/>
      <c r="KS221" s="19"/>
      <c r="KT221" s="19"/>
      <c r="KU221" s="19"/>
      <c r="KV221" s="19"/>
      <c r="KW221" s="19"/>
      <c r="KX221" s="19"/>
      <c r="KY221" s="19"/>
      <c r="KZ221" s="19"/>
      <c r="LA221" s="19"/>
      <c r="LB221" s="19"/>
      <c r="LC221" s="19"/>
      <c r="LD221" s="19"/>
      <c r="LE221" s="19"/>
      <c r="LF221" s="19"/>
      <c r="LG221" s="19"/>
      <c r="LH221" s="19"/>
      <c r="LI221" s="19"/>
      <c r="LJ221" s="19"/>
      <c r="LK221" s="19"/>
      <c r="LL221" s="19"/>
      <c r="LM221" s="19"/>
      <c r="LN221" s="19"/>
      <c r="LO221" s="19"/>
      <c r="LP221" s="19"/>
      <c r="LQ221" s="19"/>
      <c r="LR221" s="19"/>
      <c r="LS221" s="19"/>
      <c r="LT221" s="19"/>
      <c r="LU221" s="19"/>
      <c r="LV221" s="19"/>
      <c r="LW221" s="19"/>
      <c r="LX221" s="19"/>
      <c r="LY221" s="19"/>
      <c r="LZ221" s="19"/>
      <c r="MA221" s="19"/>
      <c r="MB221" s="19"/>
      <c r="MC221" s="19"/>
      <c r="MD221" s="19"/>
      <c r="ME221" s="19"/>
      <c r="MF221" s="19"/>
      <c r="MG221" s="19"/>
      <c r="MH221" s="19"/>
      <c r="MI221" s="19"/>
      <c r="MJ221" s="19"/>
      <c r="MK221" s="19"/>
      <c r="ML221" s="19"/>
      <c r="MM221" s="19"/>
      <c r="MN221" s="19"/>
      <c r="MO221" s="19"/>
      <c r="MP221" s="19"/>
      <c r="MQ221" s="19"/>
      <c r="MR221" s="19"/>
      <c r="MS221" s="19"/>
      <c r="MT221" s="19"/>
      <c r="MU221" s="19"/>
      <c r="MV221" s="19"/>
      <c r="MW221" s="19"/>
      <c r="MX221" s="19"/>
      <c r="MY221" s="19"/>
      <c r="MZ221" s="19"/>
      <c r="NA221" s="19"/>
      <c r="NB221" s="19"/>
      <c r="NC221" s="19"/>
      <c r="ND221" s="19"/>
    </row>
    <row r="222" spans="1:368" s="343" customFormat="1" x14ac:dyDescent="0.25">
      <c r="A222" s="324" t="s">
        <v>1362</v>
      </c>
      <c r="B222" s="333" t="str">
        <f t="shared" si="42"/>
        <v>Wausaukee Public Library (Marinette County Public Library)</v>
      </c>
      <c r="C222" s="325"/>
      <c r="D222" s="326"/>
      <c r="E222" s="327"/>
      <c r="F222" s="326"/>
      <c r="G222" s="326"/>
      <c r="H222" s="326"/>
      <c r="I222" s="326"/>
      <c r="J222" s="328"/>
      <c r="K222" s="338">
        <v>0.8</v>
      </c>
      <c r="L222" s="433">
        <f t="shared" si="37"/>
        <v>0.19999999999999996</v>
      </c>
      <c r="M222" s="441" t="s">
        <v>1352</v>
      </c>
      <c r="N222" s="440">
        <v>5000</v>
      </c>
      <c r="O222" s="430">
        <f t="shared" si="38"/>
        <v>5000</v>
      </c>
      <c r="P222" s="339">
        <v>0</v>
      </c>
      <c r="Q222" s="340">
        <f t="shared" si="39"/>
        <v>5000</v>
      </c>
      <c r="R222" s="341" t="s">
        <v>1342</v>
      </c>
      <c r="S222" s="429" t="s">
        <v>1342</v>
      </c>
      <c r="T222" s="428" t="s">
        <v>1342</v>
      </c>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9"/>
      <c r="DG222" s="19"/>
      <c r="DH222" s="19"/>
      <c r="DI222" s="19"/>
      <c r="DJ222" s="19"/>
      <c r="DK222" s="19"/>
      <c r="DL222" s="19"/>
      <c r="DM222" s="19"/>
      <c r="DN222" s="19"/>
      <c r="DO222" s="19"/>
      <c r="DP222" s="19"/>
      <c r="DQ222" s="19"/>
      <c r="DR222" s="19"/>
      <c r="DS222" s="19"/>
      <c r="DT222" s="19"/>
      <c r="DU222" s="19"/>
      <c r="DV222" s="19"/>
      <c r="DW222" s="19"/>
      <c r="DX222" s="19"/>
      <c r="DY222" s="19"/>
      <c r="DZ222" s="19"/>
      <c r="EA222" s="19"/>
      <c r="EB222" s="19"/>
      <c r="EC222" s="19"/>
      <c r="ED222" s="19"/>
      <c r="EE222" s="19"/>
      <c r="EF222" s="19"/>
      <c r="EG222" s="19"/>
      <c r="EH222" s="19"/>
      <c r="EI222" s="19"/>
      <c r="EJ222" s="19"/>
      <c r="EK222" s="19"/>
      <c r="EL222" s="19"/>
      <c r="EM222" s="19"/>
      <c r="EN222" s="19"/>
      <c r="EO222" s="19"/>
      <c r="EP222" s="19"/>
      <c r="EQ222" s="19"/>
      <c r="ER222" s="19"/>
      <c r="ES222" s="19"/>
      <c r="ET222" s="19"/>
      <c r="EU222" s="19"/>
      <c r="EV222" s="19"/>
      <c r="EW222" s="19"/>
      <c r="EX222" s="19"/>
      <c r="EY222" s="19"/>
      <c r="EZ222" s="19"/>
      <c r="FA222" s="19"/>
      <c r="FB222" s="19"/>
      <c r="FC222" s="19"/>
      <c r="FD222" s="19"/>
      <c r="FE222" s="19"/>
      <c r="FF222" s="19"/>
      <c r="FG222" s="19"/>
      <c r="FH222" s="19"/>
      <c r="FI222" s="19"/>
      <c r="FJ222" s="19"/>
      <c r="FK222" s="19"/>
      <c r="FL222" s="19"/>
      <c r="FM222" s="19"/>
      <c r="FN222" s="19"/>
      <c r="FO222" s="19"/>
      <c r="FP222" s="19"/>
      <c r="FQ222" s="19"/>
      <c r="FR222" s="19"/>
      <c r="FS222" s="19"/>
      <c r="FT222" s="19"/>
      <c r="FU222" s="19"/>
      <c r="FV222" s="19"/>
      <c r="FW222" s="19"/>
      <c r="FX222" s="19"/>
      <c r="FY222" s="19"/>
      <c r="FZ222" s="19"/>
      <c r="GA222" s="19"/>
      <c r="GB222" s="19"/>
      <c r="GC222" s="19"/>
      <c r="GD222" s="19"/>
      <c r="GE222" s="19"/>
      <c r="GF222" s="19"/>
      <c r="GG222" s="19"/>
      <c r="GH222" s="19"/>
      <c r="GI222" s="19"/>
      <c r="GJ222" s="19"/>
      <c r="GK222" s="19"/>
      <c r="GL222" s="19"/>
      <c r="GM222" s="19"/>
      <c r="GN222" s="19"/>
      <c r="GO222" s="19"/>
      <c r="GP222" s="19"/>
      <c r="GQ222" s="19"/>
      <c r="GR222" s="19"/>
      <c r="GS222" s="19"/>
      <c r="GT222" s="19"/>
      <c r="GU222" s="19"/>
      <c r="GV222" s="19"/>
      <c r="GW222" s="19"/>
      <c r="GX222" s="19"/>
      <c r="GY222" s="19"/>
      <c r="GZ222" s="19"/>
      <c r="HA222" s="19"/>
      <c r="HB222" s="19"/>
      <c r="HC222" s="19"/>
      <c r="HD222" s="19"/>
      <c r="HE222" s="19"/>
      <c r="HF222" s="19"/>
      <c r="HG222" s="19"/>
      <c r="HH222" s="19"/>
      <c r="HI222" s="19"/>
      <c r="HJ222" s="19"/>
      <c r="HK222" s="19"/>
      <c r="HL222" s="19"/>
      <c r="HM222" s="19"/>
      <c r="HN222" s="19"/>
      <c r="HO222" s="19"/>
      <c r="HP222" s="19"/>
      <c r="HQ222" s="19"/>
      <c r="HR222" s="19"/>
      <c r="HS222" s="19"/>
      <c r="HT222" s="19"/>
      <c r="HU222" s="19"/>
      <c r="HV222" s="19"/>
      <c r="HW222" s="19"/>
      <c r="HX222" s="19"/>
      <c r="HY222" s="19"/>
      <c r="HZ222" s="19"/>
      <c r="IA222" s="19"/>
      <c r="IB222" s="19"/>
      <c r="IC222" s="19"/>
      <c r="ID222" s="19"/>
      <c r="IE222" s="19"/>
      <c r="IF222" s="19"/>
      <c r="IG222" s="19"/>
      <c r="IH222" s="19"/>
      <c r="II222" s="19"/>
      <c r="IJ222" s="19"/>
      <c r="IK222" s="19"/>
      <c r="IL222" s="19"/>
      <c r="IM222" s="19"/>
      <c r="IN222" s="19"/>
      <c r="IO222" s="19"/>
      <c r="IP222" s="19"/>
      <c r="IQ222" s="19"/>
      <c r="IR222" s="19"/>
      <c r="IS222" s="19"/>
      <c r="IT222" s="19"/>
      <c r="IU222" s="19"/>
      <c r="IV222" s="19"/>
      <c r="IW222" s="19"/>
      <c r="IX222" s="19"/>
      <c r="IY222" s="19"/>
      <c r="IZ222" s="19"/>
      <c r="JA222" s="19"/>
      <c r="JB222" s="19"/>
      <c r="JC222" s="19"/>
      <c r="JD222" s="19"/>
      <c r="JE222" s="19"/>
      <c r="JF222" s="19"/>
      <c r="JG222" s="19"/>
      <c r="JH222" s="19"/>
      <c r="JI222" s="19"/>
      <c r="JJ222" s="19"/>
      <c r="JK222" s="19"/>
      <c r="JL222" s="19"/>
      <c r="JM222" s="19"/>
      <c r="JN222" s="19"/>
      <c r="JO222" s="19"/>
      <c r="JP222" s="19"/>
      <c r="JQ222" s="19"/>
      <c r="JR222" s="19"/>
      <c r="JS222" s="19"/>
      <c r="JT222" s="19"/>
      <c r="JU222" s="19"/>
      <c r="JV222" s="19"/>
      <c r="JW222" s="19"/>
      <c r="JX222" s="19"/>
      <c r="JY222" s="19"/>
      <c r="JZ222" s="19"/>
      <c r="KA222" s="19"/>
      <c r="KB222" s="19"/>
      <c r="KC222" s="19"/>
      <c r="KD222" s="19"/>
      <c r="KE222" s="19"/>
      <c r="KF222" s="19"/>
      <c r="KG222" s="19"/>
      <c r="KH222" s="19"/>
      <c r="KI222" s="19"/>
      <c r="KJ222" s="19"/>
      <c r="KK222" s="19"/>
      <c r="KL222" s="19"/>
      <c r="KM222" s="19"/>
      <c r="KN222" s="19"/>
      <c r="KO222" s="19"/>
      <c r="KP222" s="19"/>
      <c r="KQ222" s="19"/>
      <c r="KR222" s="19"/>
      <c r="KS222" s="19"/>
      <c r="KT222" s="19"/>
      <c r="KU222" s="19"/>
      <c r="KV222" s="19"/>
      <c r="KW222" s="19"/>
      <c r="KX222" s="19"/>
      <c r="KY222" s="19"/>
      <c r="KZ222" s="19"/>
      <c r="LA222" s="19"/>
      <c r="LB222" s="19"/>
      <c r="LC222" s="19"/>
      <c r="LD222" s="19"/>
      <c r="LE222" s="19"/>
      <c r="LF222" s="19"/>
      <c r="LG222" s="19"/>
      <c r="LH222" s="19"/>
      <c r="LI222" s="19"/>
      <c r="LJ222" s="19"/>
      <c r="LK222" s="19"/>
      <c r="LL222" s="19"/>
      <c r="LM222" s="19"/>
      <c r="LN222" s="19"/>
      <c r="LO222" s="19"/>
      <c r="LP222" s="19"/>
      <c r="LQ222" s="19"/>
      <c r="LR222" s="19"/>
      <c r="LS222" s="19"/>
      <c r="LT222" s="19"/>
      <c r="LU222" s="19"/>
      <c r="LV222" s="19"/>
      <c r="LW222" s="19"/>
      <c r="LX222" s="19"/>
      <c r="LY222" s="19"/>
      <c r="LZ222" s="19"/>
      <c r="MA222" s="19"/>
      <c r="MB222" s="19"/>
      <c r="MC222" s="19"/>
      <c r="MD222" s="19"/>
      <c r="ME222" s="19"/>
      <c r="MF222" s="19"/>
      <c r="MG222" s="19"/>
      <c r="MH222" s="19"/>
      <c r="MI222" s="19"/>
      <c r="MJ222" s="19"/>
      <c r="MK222" s="19"/>
      <c r="ML222" s="19"/>
      <c r="MM222" s="19"/>
      <c r="MN222" s="19"/>
      <c r="MO222" s="19"/>
      <c r="MP222" s="19"/>
      <c r="MQ222" s="19"/>
      <c r="MR222" s="19"/>
      <c r="MS222" s="19"/>
      <c r="MT222" s="19"/>
      <c r="MU222" s="19"/>
      <c r="MV222" s="19"/>
      <c r="MW222" s="19"/>
      <c r="MX222" s="19"/>
      <c r="MY222" s="19"/>
      <c r="MZ222" s="19"/>
      <c r="NA222" s="19"/>
      <c r="NB222" s="19"/>
      <c r="NC222" s="19"/>
      <c r="ND222" s="19"/>
    </row>
    <row r="223" spans="1:368" x14ac:dyDescent="0.25">
      <c r="A223" s="333" t="s">
        <v>1195</v>
      </c>
      <c r="B223" s="324" t="str">
        <f t="shared" si="42"/>
        <v>Westboro Public Library</v>
      </c>
      <c r="C223" s="334" t="s">
        <v>1196</v>
      </c>
      <c r="D223" s="335">
        <v>43</v>
      </c>
      <c r="E223" s="336">
        <v>736</v>
      </c>
      <c r="F223" s="335">
        <v>1</v>
      </c>
      <c r="G223" s="335">
        <v>0</v>
      </c>
      <c r="H223" s="335" t="s">
        <v>935</v>
      </c>
      <c r="I223" s="335">
        <v>500</v>
      </c>
      <c r="J223" s="337" t="s">
        <v>1197</v>
      </c>
      <c r="K223" s="329">
        <v>0.7</v>
      </c>
      <c r="L223" s="439">
        <f t="shared" si="37"/>
        <v>0.30000000000000004</v>
      </c>
      <c r="M223" s="438">
        <v>5000</v>
      </c>
      <c r="N223" s="437">
        <v>5000</v>
      </c>
      <c r="O223" s="436">
        <f t="shared" si="38"/>
        <v>5000</v>
      </c>
      <c r="P223" s="330">
        <v>0</v>
      </c>
      <c r="Q223" s="331">
        <f t="shared" si="39"/>
        <v>5000</v>
      </c>
      <c r="R223" s="332">
        <v>9582.23</v>
      </c>
      <c r="S223" s="435">
        <f>MIN(Q223,R223)</f>
        <v>5000</v>
      </c>
      <c r="T223" s="434">
        <f>Q223-S223</f>
        <v>0</v>
      </c>
    </row>
    <row r="224" spans="1:368" x14ac:dyDescent="0.25">
      <c r="A224" s="324" t="s">
        <v>1584</v>
      </c>
      <c r="B224" s="333" t="str">
        <f t="shared" si="42"/>
        <v>Western Taylor County Public Library</v>
      </c>
      <c r="C224" s="325" t="s">
        <v>1198</v>
      </c>
      <c r="D224" s="326">
        <v>43</v>
      </c>
      <c r="E224" s="327">
        <v>3364</v>
      </c>
      <c r="F224" s="326">
        <v>1</v>
      </c>
      <c r="G224" s="326">
        <v>0</v>
      </c>
      <c r="H224" s="326" t="s">
        <v>935</v>
      </c>
      <c r="I224" s="326">
        <v>750</v>
      </c>
      <c r="J224" s="328" t="s">
        <v>462</v>
      </c>
      <c r="K224" s="338">
        <v>0.8</v>
      </c>
      <c r="L224" s="433">
        <f t="shared" si="37"/>
        <v>0.19999999999999996</v>
      </c>
      <c r="M224" s="432">
        <v>7500</v>
      </c>
      <c r="N224" s="431">
        <v>5000</v>
      </c>
      <c r="O224" s="430">
        <f t="shared" si="38"/>
        <v>7500</v>
      </c>
      <c r="P224" s="339">
        <v>0</v>
      </c>
      <c r="Q224" s="340">
        <f t="shared" si="39"/>
        <v>7500</v>
      </c>
      <c r="R224" s="341">
        <v>9582.23</v>
      </c>
      <c r="S224" s="429">
        <f>MIN(Q224,R224)</f>
        <v>7500</v>
      </c>
      <c r="T224" s="428">
        <f>Q224-S224</f>
        <v>0</v>
      </c>
    </row>
    <row r="225" spans="1:368" x14ac:dyDescent="0.25">
      <c r="A225" s="333" t="s">
        <v>1199</v>
      </c>
      <c r="B225" s="324" t="str">
        <f t="shared" si="42"/>
        <v>Weyauwega Public Library</v>
      </c>
      <c r="C225" s="334" t="s">
        <v>1200</v>
      </c>
      <c r="D225" s="335">
        <v>42</v>
      </c>
      <c r="E225" s="336">
        <v>3630</v>
      </c>
      <c r="F225" s="335">
        <v>1</v>
      </c>
      <c r="G225" s="335">
        <v>0</v>
      </c>
      <c r="H225" s="335" t="s">
        <v>925</v>
      </c>
      <c r="I225" s="335">
        <v>750</v>
      </c>
      <c r="J225" s="337" t="s">
        <v>1201</v>
      </c>
      <c r="K225" s="329">
        <v>0.6</v>
      </c>
      <c r="L225" s="439">
        <f t="shared" si="37"/>
        <v>0.4</v>
      </c>
      <c r="M225" s="432">
        <v>7500</v>
      </c>
      <c r="N225" s="431">
        <v>5000</v>
      </c>
      <c r="O225" s="436">
        <f t="shared" si="38"/>
        <v>7500</v>
      </c>
      <c r="P225" s="330">
        <v>0</v>
      </c>
      <c r="Q225" s="331">
        <f t="shared" si="39"/>
        <v>7500</v>
      </c>
      <c r="R225" s="332">
        <v>9582.23</v>
      </c>
      <c r="S225" s="435">
        <f>MIN(Q225,R225)</f>
        <v>7500</v>
      </c>
      <c r="T225" s="434">
        <f>Q225-S225</f>
        <v>0</v>
      </c>
    </row>
    <row r="226" spans="1:368" s="343" customFormat="1" x14ac:dyDescent="0.25">
      <c r="A226" s="324" t="s">
        <v>1363</v>
      </c>
      <c r="B226" s="333" t="str">
        <f t="shared" si="42"/>
        <v>White Lake Branch Library (Antigo Public Library)</v>
      </c>
      <c r="C226" s="325"/>
      <c r="D226" s="326"/>
      <c r="E226" s="327"/>
      <c r="F226" s="326"/>
      <c r="G226" s="326"/>
      <c r="H226" s="326"/>
      <c r="I226" s="326"/>
      <c r="J226" s="328"/>
      <c r="K226" s="338">
        <v>0.9</v>
      </c>
      <c r="L226" s="433">
        <f t="shared" si="37"/>
        <v>9.9999999999999978E-2</v>
      </c>
      <c r="M226" s="441" t="s">
        <v>1352</v>
      </c>
      <c r="N226" s="440">
        <v>5000</v>
      </c>
      <c r="O226" s="430">
        <f t="shared" si="38"/>
        <v>5000</v>
      </c>
      <c r="P226" s="339">
        <v>0</v>
      </c>
      <c r="Q226" s="340">
        <f t="shared" si="39"/>
        <v>5000</v>
      </c>
      <c r="R226" s="341">
        <v>9582.23</v>
      </c>
      <c r="S226" s="429">
        <f>MIN(Q226,R226)</f>
        <v>5000</v>
      </c>
      <c r="T226" s="428">
        <f>Q226-S226</f>
        <v>0</v>
      </c>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9"/>
      <c r="DG226" s="19"/>
      <c r="DH226" s="19"/>
      <c r="DI226" s="19"/>
      <c r="DJ226" s="19"/>
      <c r="DK226" s="19"/>
      <c r="DL226" s="19"/>
      <c r="DM226" s="19"/>
      <c r="DN226" s="19"/>
      <c r="DO226" s="19"/>
      <c r="DP226" s="19"/>
      <c r="DQ226" s="19"/>
      <c r="DR226" s="19"/>
      <c r="DS226" s="19"/>
      <c r="DT226" s="19"/>
      <c r="DU226" s="19"/>
      <c r="DV226" s="19"/>
      <c r="DW226" s="19"/>
      <c r="DX226" s="19"/>
      <c r="DY226" s="19"/>
      <c r="DZ226" s="19"/>
      <c r="EA226" s="19"/>
      <c r="EB226" s="19"/>
      <c r="EC226" s="19"/>
      <c r="ED226" s="19"/>
      <c r="EE226" s="19"/>
      <c r="EF226" s="19"/>
      <c r="EG226" s="19"/>
      <c r="EH226" s="19"/>
      <c r="EI226" s="19"/>
      <c r="EJ226" s="19"/>
      <c r="EK226" s="19"/>
      <c r="EL226" s="19"/>
      <c r="EM226" s="19"/>
      <c r="EN226" s="19"/>
      <c r="EO226" s="19"/>
      <c r="EP226" s="19"/>
      <c r="EQ226" s="19"/>
      <c r="ER226" s="19"/>
      <c r="ES226" s="19"/>
      <c r="ET226" s="19"/>
      <c r="EU226" s="19"/>
      <c r="EV226" s="19"/>
      <c r="EW226" s="19"/>
      <c r="EX226" s="19"/>
      <c r="EY226" s="19"/>
      <c r="EZ226" s="19"/>
      <c r="FA226" s="19"/>
      <c r="FB226" s="19"/>
      <c r="FC226" s="19"/>
      <c r="FD226" s="19"/>
      <c r="FE226" s="19"/>
      <c r="FF226" s="19"/>
      <c r="FG226" s="19"/>
      <c r="FH226" s="19"/>
      <c r="FI226" s="19"/>
      <c r="FJ226" s="19"/>
      <c r="FK226" s="19"/>
      <c r="FL226" s="19"/>
      <c r="FM226" s="19"/>
      <c r="FN226" s="19"/>
      <c r="FO226" s="19"/>
      <c r="FP226" s="19"/>
      <c r="FQ226" s="19"/>
      <c r="FR226" s="19"/>
      <c r="FS226" s="19"/>
      <c r="FT226" s="19"/>
      <c r="FU226" s="19"/>
      <c r="FV226" s="19"/>
      <c r="FW226" s="19"/>
      <c r="FX226" s="19"/>
      <c r="FY226" s="19"/>
      <c r="FZ226" s="19"/>
      <c r="GA226" s="19"/>
      <c r="GB226" s="19"/>
      <c r="GC226" s="19"/>
      <c r="GD226" s="19"/>
      <c r="GE226" s="19"/>
      <c r="GF226" s="19"/>
      <c r="GG226" s="19"/>
      <c r="GH226" s="19"/>
      <c r="GI226" s="19"/>
      <c r="GJ226" s="19"/>
      <c r="GK226" s="19"/>
      <c r="GL226" s="19"/>
      <c r="GM226" s="19"/>
      <c r="GN226" s="19"/>
      <c r="GO226" s="19"/>
      <c r="GP226" s="19"/>
      <c r="GQ226" s="19"/>
      <c r="GR226" s="19"/>
      <c r="GS226" s="19"/>
      <c r="GT226" s="19"/>
      <c r="GU226" s="19"/>
      <c r="GV226" s="19"/>
      <c r="GW226" s="19"/>
      <c r="GX226" s="19"/>
      <c r="GY226" s="19"/>
      <c r="GZ226" s="19"/>
      <c r="HA226" s="19"/>
      <c r="HB226" s="19"/>
      <c r="HC226" s="19"/>
      <c r="HD226" s="19"/>
      <c r="HE226" s="19"/>
      <c r="HF226" s="19"/>
      <c r="HG226" s="19"/>
      <c r="HH226" s="19"/>
      <c r="HI226" s="19"/>
      <c r="HJ226" s="19"/>
      <c r="HK226" s="19"/>
      <c r="HL226" s="19"/>
      <c r="HM226" s="19"/>
      <c r="HN226" s="19"/>
      <c r="HO226" s="19"/>
      <c r="HP226" s="19"/>
      <c r="HQ226" s="19"/>
      <c r="HR226" s="19"/>
      <c r="HS226" s="19"/>
      <c r="HT226" s="19"/>
      <c r="HU226" s="19"/>
      <c r="HV226" s="19"/>
      <c r="HW226" s="19"/>
      <c r="HX226" s="19"/>
      <c r="HY226" s="19"/>
      <c r="HZ226" s="19"/>
      <c r="IA226" s="19"/>
      <c r="IB226" s="19"/>
      <c r="IC226" s="19"/>
      <c r="ID226" s="19"/>
      <c r="IE226" s="19"/>
      <c r="IF226" s="19"/>
      <c r="IG226" s="19"/>
      <c r="IH226" s="19"/>
      <c r="II226" s="19"/>
      <c r="IJ226" s="19"/>
      <c r="IK226" s="19"/>
      <c r="IL226" s="19"/>
      <c r="IM226" s="19"/>
      <c r="IN226" s="19"/>
      <c r="IO226" s="19"/>
      <c r="IP226" s="19"/>
      <c r="IQ226" s="19"/>
      <c r="IR226" s="19"/>
      <c r="IS226" s="19"/>
      <c r="IT226" s="19"/>
      <c r="IU226" s="19"/>
      <c r="IV226" s="19"/>
      <c r="IW226" s="19"/>
      <c r="IX226" s="19"/>
      <c r="IY226" s="19"/>
      <c r="IZ226" s="19"/>
      <c r="JA226" s="19"/>
      <c r="JB226" s="19"/>
      <c r="JC226" s="19"/>
      <c r="JD226" s="19"/>
      <c r="JE226" s="19"/>
      <c r="JF226" s="19"/>
      <c r="JG226" s="19"/>
      <c r="JH226" s="19"/>
      <c r="JI226" s="19"/>
      <c r="JJ226" s="19"/>
      <c r="JK226" s="19"/>
      <c r="JL226" s="19"/>
      <c r="JM226" s="19"/>
      <c r="JN226" s="19"/>
      <c r="JO226" s="19"/>
      <c r="JP226" s="19"/>
      <c r="JQ226" s="19"/>
      <c r="JR226" s="19"/>
      <c r="JS226" s="19"/>
      <c r="JT226" s="19"/>
      <c r="JU226" s="19"/>
      <c r="JV226" s="19"/>
      <c r="JW226" s="19"/>
      <c r="JX226" s="19"/>
      <c r="JY226" s="19"/>
      <c r="JZ226" s="19"/>
      <c r="KA226" s="19"/>
      <c r="KB226" s="19"/>
      <c r="KC226" s="19"/>
      <c r="KD226" s="19"/>
      <c r="KE226" s="19"/>
      <c r="KF226" s="19"/>
      <c r="KG226" s="19"/>
      <c r="KH226" s="19"/>
      <c r="KI226" s="19"/>
      <c r="KJ226" s="19"/>
      <c r="KK226" s="19"/>
      <c r="KL226" s="19"/>
      <c r="KM226" s="19"/>
      <c r="KN226" s="19"/>
      <c r="KO226" s="19"/>
      <c r="KP226" s="19"/>
      <c r="KQ226" s="19"/>
      <c r="KR226" s="19"/>
      <c r="KS226" s="19"/>
      <c r="KT226" s="19"/>
      <c r="KU226" s="19"/>
      <c r="KV226" s="19"/>
      <c r="KW226" s="19"/>
      <c r="KX226" s="19"/>
      <c r="KY226" s="19"/>
      <c r="KZ226" s="19"/>
      <c r="LA226" s="19"/>
      <c r="LB226" s="19"/>
      <c r="LC226" s="19"/>
      <c r="LD226" s="19"/>
      <c r="LE226" s="19"/>
      <c r="LF226" s="19"/>
      <c r="LG226" s="19"/>
      <c r="LH226" s="19"/>
      <c r="LI226" s="19"/>
      <c r="LJ226" s="19"/>
      <c r="LK226" s="19"/>
      <c r="LL226" s="19"/>
      <c r="LM226" s="19"/>
      <c r="LN226" s="19"/>
      <c r="LO226" s="19"/>
      <c r="LP226" s="19"/>
      <c r="LQ226" s="19"/>
      <c r="LR226" s="19"/>
      <c r="LS226" s="19"/>
      <c r="LT226" s="19"/>
      <c r="LU226" s="19"/>
      <c r="LV226" s="19"/>
      <c r="LW226" s="19"/>
      <c r="LX226" s="19"/>
      <c r="LY226" s="19"/>
      <c r="LZ226" s="19"/>
      <c r="MA226" s="19"/>
      <c r="MB226" s="19"/>
      <c r="MC226" s="19"/>
      <c r="MD226" s="19"/>
      <c r="ME226" s="19"/>
      <c r="MF226" s="19"/>
      <c r="MG226" s="19"/>
      <c r="MH226" s="19"/>
      <c r="MI226" s="19"/>
      <c r="MJ226" s="19"/>
      <c r="MK226" s="19"/>
      <c r="ML226" s="19"/>
      <c r="MM226" s="19"/>
      <c r="MN226" s="19"/>
      <c r="MO226" s="19"/>
      <c r="MP226" s="19"/>
      <c r="MQ226" s="19"/>
      <c r="MR226" s="19"/>
      <c r="MS226" s="19"/>
      <c r="MT226" s="19"/>
      <c r="MU226" s="19"/>
      <c r="MV226" s="19"/>
      <c r="MW226" s="19"/>
      <c r="MX226" s="19"/>
      <c r="MY226" s="19"/>
      <c r="MZ226" s="19"/>
      <c r="NA226" s="19"/>
      <c r="NB226" s="19"/>
      <c r="NC226" s="19"/>
      <c r="ND226" s="19"/>
    </row>
    <row r="227" spans="1:368" x14ac:dyDescent="0.25">
      <c r="A227" s="333" t="s">
        <v>1202</v>
      </c>
      <c r="B227" s="324" t="str">
        <f t="shared" si="42"/>
        <v>Whitehall Public Library</v>
      </c>
      <c r="C227" s="334" t="s">
        <v>1203</v>
      </c>
      <c r="D227" s="335">
        <v>43</v>
      </c>
      <c r="E227" s="336">
        <v>5842</v>
      </c>
      <c r="F227" s="335">
        <v>1</v>
      </c>
      <c r="G227" s="335">
        <v>0</v>
      </c>
      <c r="H227" s="335" t="s">
        <v>722</v>
      </c>
      <c r="I227" s="335">
        <v>1000</v>
      </c>
      <c r="J227" s="337" t="s">
        <v>638</v>
      </c>
      <c r="K227" s="329">
        <v>0.7</v>
      </c>
      <c r="L227" s="439">
        <f t="shared" si="37"/>
        <v>0.30000000000000004</v>
      </c>
      <c r="M227" s="432">
        <v>10000</v>
      </c>
      <c r="N227" s="431">
        <v>5000</v>
      </c>
      <c r="O227" s="436">
        <f t="shared" si="38"/>
        <v>10000</v>
      </c>
      <c r="P227" s="330">
        <v>0</v>
      </c>
      <c r="Q227" s="331">
        <f t="shared" si="39"/>
        <v>10000</v>
      </c>
      <c r="R227" s="332" t="s">
        <v>1342</v>
      </c>
      <c r="S227" s="435" t="s">
        <v>1342</v>
      </c>
      <c r="T227" s="434" t="s">
        <v>1342</v>
      </c>
    </row>
    <row r="228" spans="1:368" x14ac:dyDescent="0.25">
      <c r="A228" s="324" t="s">
        <v>1204</v>
      </c>
      <c r="B228" s="333" t="str">
        <f t="shared" si="42"/>
        <v>Wilton Public Library</v>
      </c>
      <c r="C228" s="325" t="s">
        <v>1205</v>
      </c>
      <c r="D228" s="326">
        <v>43</v>
      </c>
      <c r="E228" s="327">
        <v>3695</v>
      </c>
      <c r="F228" s="326">
        <v>1</v>
      </c>
      <c r="G228" s="326">
        <v>0</v>
      </c>
      <c r="H228" s="326" t="s">
        <v>769</v>
      </c>
      <c r="I228" s="326">
        <v>750</v>
      </c>
      <c r="J228" s="328" t="s">
        <v>1206</v>
      </c>
      <c r="K228" s="338">
        <v>0.8</v>
      </c>
      <c r="L228" s="433">
        <f t="shared" si="37"/>
        <v>0.19999999999999996</v>
      </c>
      <c r="M228" s="432">
        <v>7500</v>
      </c>
      <c r="N228" s="431">
        <v>5000</v>
      </c>
      <c r="O228" s="430">
        <f t="shared" si="38"/>
        <v>7500</v>
      </c>
      <c r="P228" s="339">
        <v>202</v>
      </c>
      <c r="Q228" s="340">
        <f t="shared" si="39"/>
        <v>7298</v>
      </c>
      <c r="R228" s="341">
        <v>9582.23</v>
      </c>
      <c r="S228" s="429">
        <f t="shared" ref="S228:S235" si="43">MIN(Q228,R228)</f>
        <v>7298</v>
      </c>
      <c r="T228" s="428">
        <f t="shared" ref="T228:T235" si="44">Q228-S228</f>
        <v>0</v>
      </c>
    </row>
    <row r="229" spans="1:368" x14ac:dyDescent="0.25">
      <c r="A229" s="333" t="s">
        <v>1207</v>
      </c>
      <c r="B229" s="324" t="str">
        <f t="shared" si="42"/>
        <v>Winchester Public Library</v>
      </c>
      <c r="C229" s="334" t="s">
        <v>1208</v>
      </c>
      <c r="D229" s="335">
        <v>43</v>
      </c>
      <c r="E229" s="336">
        <v>388</v>
      </c>
      <c r="F229" s="335">
        <v>1</v>
      </c>
      <c r="G229" s="335">
        <v>0</v>
      </c>
      <c r="H229" s="335" t="s">
        <v>712</v>
      </c>
      <c r="I229" s="335">
        <v>500</v>
      </c>
      <c r="J229" s="337" t="s">
        <v>1209</v>
      </c>
      <c r="K229" s="329">
        <v>0.5</v>
      </c>
      <c r="L229" s="439">
        <f t="shared" si="37"/>
        <v>0.5</v>
      </c>
      <c r="M229" s="438">
        <v>5000</v>
      </c>
      <c r="N229" s="437">
        <v>5000</v>
      </c>
      <c r="O229" s="436">
        <f t="shared" si="38"/>
        <v>5000</v>
      </c>
      <c r="P229" s="330">
        <v>0</v>
      </c>
      <c r="Q229" s="331">
        <f t="shared" si="39"/>
        <v>5000</v>
      </c>
      <c r="R229" s="332">
        <v>9582.23</v>
      </c>
      <c r="S229" s="435">
        <f t="shared" si="43"/>
        <v>5000</v>
      </c>
      <c r="T229" s="434">
        <f t="shared" si="44"/>
        <v>0</v>
      </c>
    </row>
    <row r="230" spans="1:368" x14ac:dyDescent="0.25">
      <c r="A230" s="324" t="s">
        <v>1210</v>
      </c>
      <c r="B230" s="333" t="str">
        <f t="shared" si="42"/>
        <v>Winter Public Library</v>
      </c>
      <c r="C230" s="325" t="s">
        <v>1211</v>
      </c>
      <c r="D230" s="326">
        <v>43</v>
      </c>
      <c r="E230" s="327">
        <v>2038</v>
      </c>
      <c r="F230" s="326">
        <v>1</v>
      </c>
      <c r="G230" s="326">
        <v>0</v>
      </c>
      <c r="H230" s="326" t="s">
        <v>961</v>
      </c>
      <c r="I230" s="326">
        <v>750</v>
      </c>
      <c r="J230" s="328" t="s">
        <v>642</v>
      </c>
      <c r="K230" s="338">
        <v>0.8</v>
      </c>
      <c r="L230" s="433">
        <f t="shared" si="37"/>
        <v>0.19999999999999996</v>
      </c>
      <c r="M230" s="432">
        <v>7500</v>
      </c>
      <c r="N230" s="431">
        <v>5000</v>
      </c>
      <c r="O230" s="430">
        <f t="shared" si="38"/>
        <v>7500</v>
      </c>
      <c r="P230" s="339">
        <v>0</v>
      </c>
      <c r="Q230" s="340">
        <f t="shared" si="39"/>
        <v>7500</v>
      </c>
      <c r="R230" s="341">
        <v>9582.23</v>
      </c>
      <c r="S230" s="429">
        <f t="shared" si="43"/>
        <v>7500</v>
      </c>
      <c r="T230" s="428">
        <f t="shared" si="44"/>
        <v>0</v>
      </c>
    </row>
    <row r="231" spans="1:368" x14ac:dyDescent="0.25">
      <c r="A231" s="333" t="s">
        <v>1212</v>
      </c>
      <c r="B231" s="324" t="str">
        <f t="shared" si="42"/>
        <v>Withee Public Library</v>
      </c>
      <c r="C231" s="334" t="s">
        <v>1213</v>
      </c>
      <c r="D231" s="335">
        <v>43</v>
      </c>
      <c r="E231" s="336">
        <v>1627</v>
      </c>
      <c r="F231" s="335">
        <v>1</v>
      </c>
      <c r="G231" s="335">
        <v>0</v>
      </c>
      <c r="H231" s="335" t="s">
        <v>814</v>
      </c>
      <c r="I231" s="335">
        <v>500</v>
      </c>
      <c r="J231" s="337" t="s">
        <v>1214</v>
      </c>
      <c r="K231" s="329">
        <v>0.7</v>
      </c>
      <c r="L231" s="439">
        <f t="shared" si="37"/>
        <v>0.30000000000000004</v>
      </c>
      <c r="M231" s="438">
        <v>5000</v>
      </c>
      <c r="N231" s="437">
        <v>5000</v>
      </c>
      <c r="O231" s="436">
        <f t="shared" si="38"/>
        <v>5000</v>
      </c>
      <c r="P231" s="330">
        <v>0</v>
      </c>
      <c r="Q231" s="331">
        <f t="shared" si="39"/>
        <v>5000</v>
      </c>
      <c r="R231" s="332">
        <v>9582.23</v>
      </c>
      <c r="S231" s="435">
        <f t="shared" si="43"/>
        <v>5000</v>
      </c>
      <c r="T231" s="434">
        <f t="shared" si="44"/>
        <v>0</v>
      </c>
    </row>
    <row r="232" spans="1:368" s="343" customFormat="1" x14ac:dyDescent="0.25">
      <c r="A232" s="324" t="s">
        <v>1364</v>
      </c>
      <c r="B232" s="333" t="str">
        <f t="shared" si="42"/>
        <v>Wittenberg Village Library (Shawano City-County Library)</v>
      </c>
      <c r="C232" s="325"/>
      <c r="D232" s="326"/>
      <c r="E232" s="327"/>
      <c r="F232" s="326"/>
      <c r="G232" s="326"/>
      <c r="H232" s="326"/>
      <c r="I232" s="326"/>
      <c r="J232" s="328"/>
      <c r="K232" s="338">
        <v>0.7</v>
      </c>
      <c r="L232" s="433">
        <f t="shared" si="37"/>
        <v>0.30000000000000004</v>
      </c>
      <c r="M232" s="441" t="s">
        <v>1352</v>
      </c>
      <c r="N232" s="440">
        <v>5000</v>
      </c>
      <c r="O232" s="430">
        <f t="shared" si="38"/>
        <v>5000</v>
      </c>
      <c r="P232" s="339">
        <v>0</v>
      </c>
      <c r="Q232" s="340">
        <f t="shared" si="39"/>
        <v>5000</v>
      </c>
      <c r="R232" s="341">
        <v>9582.23</v>
      </c>
      <c r="S232" s="429">
        <f t="shared" si="43"/>
        <v>5000</v>
      </c>
      <c r="T232" s="428">
        <f t="shared" si="44"/>
        <v>0</v>
      </c>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9"/>
      <c r="DG232" s="19"/>
      <c r="DH232" s="19"/>
      <c r="DI232" s="19"/>
      <c r="DJ232" s="19"/>
      <c r="DK232" s="19"/>
      <c r="DL232" s="19"/>
      <c r="DM232" s="19"/>
      <c r="DN232" s="19"/>
      <c r="DO232" s="19"/>
      <c r="DP232" s="19"/>
      <c r="DQ232" s="19"/>
      <c r="DR232" s="19"/>
      <c r="DS232" s="19"/>
      <c r="DT232" s="19"/>
      <c r="DU232" s="19"/>
      <c r="DV232" s="19"/>
      <c r="DW232" s="19"/>
      <c r="DX232" s="19"/>
      <c r="DY232" s="19"/>
      <c r="DZ232" s="19"/>
      <c r="EA232" s="19"/>
      <c r="EB232" s="19"/>
      <c r="EC232" s="19"/>
      <c r="ED232" s="19"/>
      <c r="EE232" s="19"/>
      <c r="EF232" s="19"/>
      <c r="EG232" s="19"/>
      <c r="EH232" s="19"/>
      <c r="EI232" s="19"/>
      <c r="EJ232" s="19"/>
      <c r="EK232" s="19"/>
      <c r="EL232" s="19"/>
      <c r="EM232" s="19"/>
      <c r="EN232" s="19"/>
      <c r="EO232" s="19"/>
      <c r="EP232" s="19"/>
      <c r="EQ232" s="19"/>
      <c r="ER232" s="19"/>
      <c r="ES232" s="19"/>
      <c r="ET232" s="19"/>
      <c r="EU232" s="19"/>
      <c r="EV232" s="19"/>
      <c r="EW232" s="19"/>
      <c r="EX232" s="19"/>
      <c r="EY232" s="19"/>
      <c r="EZ232" s="19"/>
      <c r="FA232" s="19"/>
      <c r="FB232" s="19"/>
      <c r="FC232" s="19"/>
      <c r="FD232" s="19"/>
      <c r="FE232" s="19"/>
      <c r="FF232" s="19"/>
      <c r="FG232" s="19"/>
      <c r="FH232" s="19"/>
      <c r="FI232" s="19"/>
      <c r="FJ232" s="19"/>
      <c r="FK232" s="19"/>
      <c r="FL232" s="19"/>
      <c r="FM232" s="19"/>
      <c r="FN232" s="19"/>
      <c r="FO232" s="19"/>
      <c r="FP232" s="19"/>
      <c r="FQ232" s="19"/>
      <c r="FR232" s="19"/>
      <c r="FS232" s="19"/>
      <c r="FT232" s="19"/>
      <c r="FU232" s="19"/>
      <c r="FV232" s="19"/>
      <c r="FW232" s="19"/>
      <c r="FX232" s="19"/>
      <c r="FY232" s="19"/>
      <c r="FZ232" s="19"/>
      <c r="GA232" s="19"/>
      <c r="GB232" s="19"/>
      <c r="GC232" s="19"/>
      <c r="GD232" s="19"/>
      <c r="GE232" s="19"/>
      <c r="GF232" s="19"/>
      <c r="GG232" s="19"/>
      <c r="GH232" s="19"/>
      <c r="GI232" s="19"/>
      <c r="GJ232" s="19"/>
      <c r="GK232" s="19"/>
      <c r="GL232" s="19"/>
      <c r="GM232" s="19"/>
      <c r="GN232" s="19"/>
      <c r="GO232" s="19"/>
      <c r="GP232" s="19"/>
      <c r="GQ232" s="19"/>
      <c r="GR232" s="19"/>
      <c r="GS232" s="19"/>
      <c r="GT232" s="19"/>
      <c r="GU232" s="19"/>
      <c r="GV232" s="19"/>
      <c r="GW232" s="19"/>
      <c r="GX232" s="19"/>
      <c r="GY232" s="19"/>
      <c r="GZ232" s="19"/>
      <c r="HA232" s="19"/>
      <c r="HB232" s="19"/>
      <c r="HC232" s="19"/>
      <c r="HD232" s="19"/>
      <c r="HE232" s="19"/>
      <c r="HF232" s="19"/>
      <c r="HG232" s="19"/>
      <c r="HH232" s="19"/>
      <c r="HI232" s="19"/>
      <c r="HJ232" s="19"/>
      <c r="HK232" s="19"/>
      <c r="HL232" s="19"/>
      <c r="HM232" s="19"/>
      <c r="HN232" s="19"/>
      <c r="HO232" s="19"/>
      <c r="HP232" s="19"/>
      <c r="HQ232" s="19"/>
      <c r="HR232" s="19"/>
      <c r="HS232" s="19"/>
      <c r="HT232" s="19"/>
      <c r="HU232" s="19"/>
      <c r="HV232" s="19"/>
      <c r="HW232" s="19"/>
      <c r="HX232" s="19"/>
      <c r="HY232" s="19"/>
      <c r="HZ232" s="19"/>
      <c r="IA232" s="19"/>
      <c r="IB232" s="19"/>
      <c r="IC232" s="19"/>
      <c r="ID232" s="19"/>
      <c r="IE232" s="19"/>
      <c r="IF232" s="19"/>
      <c r="IG232" s="19"/>
      <c r="IH232" s="19"/>
      <c r="II232" s="19"/>
      <c r="IJ232" s="19"/>
      <c r="IK232" s="19"/>
      <c r="IL232" s="19"/>
      <c r="IM232" s="19"/>
      <c r="IN232" s="19"/>
      <c r="IO232" s="19"/>
      <c r="IP232" s="19"/>
      <c r="IQ232" s="19"/>
      <c r="IR232" s="19"/>
      <c r="IS232" s="19"/>
      <c r="IT232" s="19"/>
      <c r="IU232" s="19"/>
      <c r="IV232" s="19"/>
      <c r="IW232" s="19"/>
      <c r="IX232" s="19"/>
      <c r="IY232" s="19"/>
      <c r="IZ232" s="19"/>
      <c r="JA232" s="19"/>
      <c r="JB232" s="19"/>
      <c r="JC232" s="19"/>
      <c r="JD232" s="19"/>
      <c r="JE232" s="19"/>
      <c r="JF232" s="19"/>
      <c r="JG232" s="19"/>
      <c r="JH232" s="19"/>
      <c r="JI232" s="19"/>
      <c r="JJ232" s="19"/>
      <c r="JK232" s="19"/>
      <c r="JL232" s="19"/>
      <c r="JM232" s="19"/>
      <c r="JN232" s="19"/>
      <c r="JO232" s="19"/>
      <c r="JP232" s="19"/>
      <c r="JQ232" s="19"/>
      <c r="JR232" s="19"/>
      <c r="JS232" s="19"/>
      <c r="JT232" s="19"/>
      <c r="JU232" s="19"/>
      <c r="JV232" s="19"/>
      <c r="JW232" s="19"/>
      <c r="JX232" s="19"/>
      <c r="JY232" s="19"/>
      <c r="JZ232" s="19"/>
      <c r="KA232" s="19"/>
      <c r="KB232" s="19"/>
      <c r="KC232" s="19"/>
      <c r="KD232" s="19"/>
      <c r="KE232" s="19"/>
      <c r="KF232" s="19"/>
      <c r="KG232" s="19"/>
      <c r="KH232" s="19"/>
      <c r="KI232" s="19"/>
      <c r="KJ232" s="19"/>
      <c r="KK232" s="19"/>
      <c r="KL232" s="19"/>
      <c r="KM232" s="19"/>
      <c r="KN232" s="19"/>
      <c r="KO232" s="19"/>
      <c r="KP232" s="19"/>
      <c r="KQ232" s="19"/>
      <c r="KR232" s="19"/>
      <c r="KS232" s="19"/>
      <c r="KT232" s="19"/>
      <c r="KU232" s="19"/>
      <c r="KV232" s="19"/>
      <c r="KW232" s="19"/>
      <c r="KX232" s="19"/>
      <c r="KY232" s="19"/>
      <c r="KZ232" s="19"/>
      <c r="LA232" s="19"/>
      <c r="LB232" s="19"/>
      <c r="LC232" s="19"/>
      <c r="LD232" s="19"/>
      <c r="LE232" s="19"/>
      <c r="LF232" s="19"/>
      <c r="LG232" s="19"/>
      <c r="LH232" s="19"/>
      <c r="LI232" s="19"/>
      <c r="LJ232" s="19"/>
      <c r="LK232" s="19"/>
      <c r="LL232" s="19"/>
      <c r="LM232" s="19"/>
      <c r="LN232" s="19"/>
      <c r="LO232" s="19"/>
      <c r="LP232" s="19"/>
      <c r="LQ232" s="19"/>
      <c r="LR232" s="19"/>
      <c r="LS232" s="19"/>
      <c r="LT232" s="19"/>
      <c r="LU232" s="19"/>
      <c r="LV232" s="19"/>
      <c r="LW232" s="19"/>
      <c r="LX232" s="19"/>
      <c r="LY232" s="19"/>
      <c r="LZ232" s="19"/>
      <c r="MA232" s="19"/>
      <c r="MB232" s="19"/>
      <c r="MC232" s="19"/>
      <c r="MD232" s="19"/>
      <c r="ME232" s="19"/>
      <c r="MF232" s="19"/>
      <c r="MG232" s="19"/>
      <c r="MH232" s="19"/>
      <c r="MI232" s="19"/>
      <c r="MJ232" s="19"/>
      <c r="MK232" s="19"/>
      <c r="ML232" s="19"/>
      <c r="MM232" s="19"/>
      <c r="MN232" s="19"/>
      <c r="MO232" s="19"/>
      <c r="MP232" s="19"/>
      <c r="MQ232" s="19"/>
      <c r="MR232" s="19"/>
      <c r="MS232" s="19"/>
      <c r="MT232" s="19"/>
      <c r="MU232" s="19"/>
      <c r="MV232" s="19"/>
      <c r="MW232" s="19"/>
      <c r="MX232" s="19"/>
      <c r="MY232" s="19"/>
      <c r="MZ232" s="19"/>
      <c r="NA232" s="19"/>
      <c r="NB232" s="19"/>
      <c r="NC232" s="19"/>
      <c r="ND232" s="19"/>
    </row>
    <row r="233" spans="1:368" x14ac:dyDescent="0.25">
      <c r="A233" s="333" t="s">
        <v>1215</v>
      </c>
      <c r="B233" s="324" t="str">
        <f t="shared" si="42"/>
        <v>Wonewoc Public Library</v>
      </c>
      <c r="C233" s="334" t="s">
        <v>1216</v>
      </c>
      <c r="D233" s="335">
        <v>43</v>
      </c>
      <c r="E233" s="336">
        <v>1780</v>
      </c>
      <c r="F233" s="335">
        <v>1</v>
      </c>
      <c r="G233" s="335">
        <v>0</v>
      </c>
      <c r="H233" s="335" t="s">
        <v>841</v>
      </c>
      <c r="I233" s="335">
        <v>500</v>
      </c>
      <c r="J233" s="337" t="s">
        <v>1217</v>
      </c>
      <c r="K233" s="329">
        <v>0.7</v>
      </c>
      <c r="L233" s="439">
        <f t="shared" si="37"/>
        <v>0.30000000000000004</v>
      </c>
      <c r="M233" s="438">
        <v>5000</v>
      </c>
      <c r="N233" s="437">
        <v>5000</v>
      </c>
      <c r="O233" s="436">
        <f t="shared" si="38"/>
        <v>5000</v>
      </c>
      <c r="P233" s="330">
        <v>302</v>
      </c>
      <c r="Q233" s="331">
        <f t="shared" si="39"/>
        <v>4698</v>
      </c>
      <c r="R233" s="332">
        <v>11510.65</v>
      </c>
      <c r="S233" s="435">
        <f t="shared" si="43"/>
        <v>4698</v>
      </c>
      <c r="T233" s="434">
        <f t="shared" si="44"/>
        <v>0</v>
      </c>
    </row>
    <row r="234" spans="1:368" x14ac:dyDescent="0.25">
      <c r="A234" s="324" t="s">
        <v>1218</v>
      </c>
      <c r="B234" s="333" t="str">
        <f t="shared" si="42"/>
        <v>Woodville Community Library</v>
      </c>
      <c r="C234" s="325" t="s">
        <v>1219</v>
      </c>
      <c r="D234" s="326">
        <v>42</v>
      </c>
      <c r="E234" s="327">
        <v>2715</v>
      </c>
      <c r="F234" s="326">
        <v>1</v>
      </c>
      <c r="G234" s="326">
        <v>0</v>
      </c>
      <c r="H234" s="326" t="s">
        <v>807</v>
      </c>
      <c r="I234" s="326">
        <v>750</v>
      </c>
      <c r="J234" s="328" t="s">
        <v>1220</v>
      </c>
      <c r="K234" s="338">
        <v>0.6</v>
      </c>
      <c r="L234" s="433">
        <f t="shared" si="37"/>
        <v>0.4</v>
      </c>
      <c r="M234" s="432">
        <v>7500</v>
      </c>
      <c r="N234" s="431">
        <v>5000</v>
      </c>
      <c r="O234" s="430">
        <f t="shared" si="38"/>
        <v>7500</v>
      </c>
      <c r="P234" s="339">
        <v>0</v>
      </c>
      <c r="Q234" s="340">
        <f t="shared" si="39"/>
        <v>7500</v>
      </c>
      <c r="R234" s="341">
        <v>10578.78</v>
      </c>
      <c r="S234" s="429">
        <f t="shared" si="43"/>
        <v>7500</v>
      </c>
      <c r="T234" s="428">
        <f t="shared" si="44"/>
        <v>0</v>
      </c>
    </row>
    <row r="235" spans="1:368" ht="15.75" thickBot="1" x14ac:dyDescent="0.3">
      <c r="A235" s="333" t="s">
        <v>1221</v>
      </c>
      <c r="B235" s="427" t="str">
        <f t="shared" si="42"/>
        <v>Wyocena Public Library</v>
      </c>
      <c r="C235" s="426" t="s">
        <v>1222</v>
      </c>
      <c r="D235" s="424">
        <v>42</v>
      </c>
      <c r="E235" s="425">
        <v>991</v>
      </c>
      <c r="F235" s="424">
        <v>1</v>
      </c>
      <c r="G235" s="424">
        <v>0</v>
      </c>
      <c r="H235" s="424" t="s">
        <v>678</v>
      </c>
      <c r="I235" s="424">
        <v>500</v>
      </c>
      <c r="J235" s="423" t="s">
        <v>1223</v>
      </c>
      <c r="K235" s="422">
        <v>0.7</v>
      </c>
      <c r="L235" s="421">
        <f t="shared" si="37"/>
        <v>0.30000000000000004</v>
      </c>
      <c r="M235" s="420">
        <v>5000</v>
      </c>
      <c r="N235" s="419">
        <v>5000</v>
      </c>
      <c r="O235" s="418">
        <f t="shared" si="38"/>
        <v>5000</v>
      </c>
      <c r="P235" s="417">
        <v>0</v>
      </c>
      <c r="Q235" s="416">
        <f t="shared" si="39"/>
        <v>5000</v>
      </c>
      <c r="R235" s="488">
        <v>50306.69</v>
      </c>
      <c r="S235" s="415">
        <f t="shared" si="43"/>
        <v>5000</v>
      </c>
      <c r="T235" s="414">
        <f t="shared" si="44"/>
        <v>0</v>
      </c>
    </row>
    <row r="236" spans="1:368" hidden="1" x14ac:dyDescent="0.25">
      <c r="M236" s="349">
        <f>SUM(M3:M235)</f>
        <v>1370000</v>
      </c>
      <c r="N236" s="349">
        <f>SUM(N3:N235)</f>
        <v>1242500</v>
      </c>
      <c r="O236" s="413">
        <f t="shared" si="38"/>
        <v>1370000</v>
      </c>
      <c r="P236" s="350">
        <f>SUM(P3:P235)</f>
        <v>14771</v>
      </c>
      <c r="R236" s="489">
        <f>SUM(R3:R235)</f>
        <v>2197092.5799999977</v>
      </c>
      <c r="S236" s="412">
        <f>SUM(S3:S235)</f>
        <v>1236900.58</v>
      </c>
    </row>
    <row r="237" spans="1:368" s="238" customFormat="1" x14ac:dyDescent="0.25">
      <c r="A237" s="354"/>
      <c r="B237" s="354"/>
      <c r="C237" s="355"/>
      <c r="D237" s="354"/>
      <c r="E237" s="354"/>
      <c r="F237" s="354"/>
      <c r="G237" s="354"/>
      <c r="H237" s="354"/>
      <c r="I237" s="354"/>
      <c r="J237" s="354"/>
      <c r="K237" s="356"/>
      <c r="L237" s="356"/>
      <c r="M237" s="357"/>
      <c r="N237" s="358"/>
      <c r="O237" s="411"/>
      <c r="P237" s="358"/>
      <c r="Q237" s="359"/>
      <c r="R237" s="490"/>
      <c r="S237" s="409"/>
      <c r="T237" s="408"/>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c r="EN237" s="13"/>
      <c r="EO237" s="13"/>
      <c r="EP237" s="13"/>
      <c r="EQ237" s="13"/>
      <c r="ER237" s="13"/>
      <c r="ES237" s="13"/>
      <c r="ET237" s="13"/>
      <c r="EU237" s="13"/>
      <c r="EV237" s="13"/>
      <c r="EW237" s="13"/>
      <c r="EX237" s="13"/>
      <c r="EY237" s="13"/>
      <c r="EZ237" s="13"/>
      <c r="FA237" s="13"/>
      <c r="FB237" s="13"/>
      <c r="FC237" s="13"/>
      <c r="FD237" s="13"/>
      <c r="FE237" s="13"/>
      <c r="FF237" s="13"/>
      <c r="FG237" s="13"/>
      <c r="FH237" s="13"/>
      <c r="FI237" s="13"/>
      <c r="FJ237" s="13"/>
      <c r="FK237" s="13"/>
      <c r="FL237" s="13"/>
      <c r="FM237" s="13"/>
      <c r="FN237" s="13"/>
      <c r="FO237" s="13"/>
      <c r="FP237" s="13"/>
      <c r="FQ237" s="13"/>
      <c r="FR237" s="13"/>
      <c r="FS237" s="13"/>
      <c r="FT237" s="13"/>
      <c r="FU237" s="13"/>
      <c r="FV237" s="13"/>
      <c r="FW237" s="13"/>
      <c r="FX237" s="13"/>
      <c r="FY237" s="13"/>
      <c r="FZ237" s="13"/>
      <c r="GA237" s="13"/>
      <c r="GB237" s="13"/>
      <c r="GC237" s="13"/>
      <c r="GD237" s="13"/>
      <c r="GE237" s="13"/>
      <c r="GF237" s="13"/>
      <c r="GG237" s="13"/>
      <c r="GH237" s="13"/>
      <c r="GI237" s="13"/>
      <c r="GJ237" s="13"/>
      <c r="GK237" s="13"/>
      <c r="GL237" s="13"/>
      <c r="GM237" s="13"/>
      <c r="GN237" s="13"/>
      <c r="GO237" s="13"/>
      <c r="GP237" s="13"/>
      <c r="GQ237" s="13"/>
      <c r="GR237" s="13"/>
      <c r="GS237" s="13"/>
      <c r="GT237" s="13"/>
      <c r="GU237" s="13"/>
      <c r="GV237" s="13"/>
      <c r="GW237" s="13"/>
      <c r="GX237" s="13"/>
      <c r="GY237" s="13"/>
      <c r="GZ237" s="13"/>
      <c r="HA237" s="13"/>
      <c r="HB237" s="13"/>
      <c r="HC237" s="13"/>
      <c r="HD237" s="13"/>
      <c r="HE237" s="13"/>
      <c r="HF237" s="13"/>
      <c r="HG237" s="13"/>
      <c r="HH237" s="13"/>
      <c r="HI237" s="13"/>
      <c r="HJ237" s="13"/>
      <c r="HK237" s="13"/>
      <c r="HL237" s="13"/>
      <c r="HM237" s="13"/>
      <c r="HN237" s="13"/>
      <c r="HO237" s="13"/>
      <c r="HP237" s="13"/>
      <c r="HQ237" s="13"/>
      <c r="HR237" s="13"/>
      <c r="HS237" s="13"/>
      <c r="HT237" s="13"/>
      <c r="HU237" s="13"/>
      <c r="HV237" s="13"/>
      <c r="HW237" s="13"/>
      <c r="HX237" s="13"/>
      <c r="HY237" s="13"/>
      <c r="HZ237" s="13"/>
      <c r="IA237" s="13"/>
      <c r="IB237" s="13"/>
      <c r="IC237" s="13"/>
      <c r="ID237" s="13"/>
      <c r="IE237" s="13"/>
      <c r="IF237" s="13"/>
      <c r="IG237" s="13"/>
      <c r="IH237" s="13"/>
      <c r="II237" s="13"/>
      <c r="IJ237" s="13"/>
      <c r="IK237" s="13"/>
      <c r="IL237" s="13"/>
      <c r="IM237" s="13"/>
      <c r="IN237" s="13"/>
      <c r="IO237" s="13"/>
      <c r="IP237" s="13"/>
      <c r="IQ237" s="13"/>
      <c r="IR237" s="13"/>
      <c r="IS237" s="13"/>
      <c r="IT237" s="13"/>
      <c r="IU237" s="13"/>
      <c r="IV237" s="13"/>
      <c r="IW237" s="13"/>
      <c r="IX237" s="13"/>
      <c r="IY237" s="13"/>
      <c r="IZ237" s="13"/>
      <c r="JA237" s="13"/>
      <c r="JB237" s="13"/>
      <c r="JC237" s="13"/>
      <c r="JD237" s="13"/>
      <c r="JE237" s="13"/>
      <c r="JF237" s="13"/>
      <c r="JG237" s="13"/>
      <c r="JH237" s="13"/>
      <c r="JI237" s="13"/>
      <c r="JJ237" s="13"/>
      <c r="JK237" s="13"/>
      <c r="JL237" s="13"/>
      <c r="JM237" s="13"/>
      <c r="JN237" s="13"/>
      <c r="JO237" s="13"/>
      <c r="JP237" s="13"/>
      <c r="JQ237" s="13"/>
      <c r="JR237" s="13"/>
      <c r="JS237" s="13"/>
      <c r="JT237" s="13"/>
      <c r="JU237" s="13"/>
      <c r="JV237" s="13"/>
      <c r="JW237" s="13"/>
      <c r="JX237" s="13"/>
      <c r="JY237" s="13"/>
      <c r="JZ237" s="13"/>
      <c r="KA237" s="13"/>
      <c r="KB237" s="13"/>
      <c r="KC237" s="13"/>
      <c r="KD237" s="13"/>
      <c r="KE237" s="13"/>
      <c r="KF237" s="13"/>
      <c r="KG237" s="13"/>
      <c r="KH237" s="13"/>
      <c r="KI237" s="13"/>
      <c r="KJ237" s="13"/>
      <c r="KK237" s="13"/>
      <c r="KL237" s="13"/>
      <c r="KM237" s="13"/>
      <c r="KN237" s="13"/>
      <c r="KO237" s="13"/>
      <c r="KP237" s="13"/>
      <c r="KQ237" s="13"/>
      <c r="KR237" s="13"/>
      <c r="KS237" s="13"/>
      <c r="KT237" s="13"/>
      <c r="KU237" s="13"/>
      <c r="KV237" s="13"/>
      <c r="KW237" s="13"/>
      <c r="KX237" s="13"/>
      <c r="KY237" s="13"/>
      <c r="KZ237" s="13"/>
      <c r="LA237" s="13"/>
      <c r="LB237" s="13"/>
      <c r="LC237" s="13"/>
      <c r="LD237" s="13"/>
      <c r="LE237" s="13"/>
      <c r="LF237" s="13"/>
      <c r="LG237" s="13"/>
      <c r="LH237" s="13"/>
      <c r="LI237" s="13"/>
      <c r="LJ237" s="13"/>
      <c r="LK237" s="13"/>
      <c r="LL237" s="13"/>
      <c r="LM237" s="13"/>
      <c r="LN237" s="13"/>
      <c r="LO237" s="13"/>
      <c r="LP237" s="13"/>
      <c r="LQ237" s="13"/>
      <c r="LR237" s="13"/>
      <c r="LS237" s="13"/>
      <c r="LT237" s="13"/>
      <c r="LU237" s="13"/>
      <c r="LV237" s="13"/>
      <c r="LW237" s="13"/>
      <c r="LX237" s="13"/>
      <c r="LY237" s="13"/>
      <c r="LZ237" s="13"/>
      <c r="MA237" s="13"/>
      <c r="MB237" s="13"/>
      <c r="MC237" s="13"/>
      <c r="MD237" s="13"/>
      <c r="ME237" s="13"/>
      <c r="MF237" s="13"/>
      <c r="MG237" s="13"/>
      <c r="MH237" s="13"/>
      <c r="MI237" s="13"/>
      <c r="MJ237" s="13"/>
      <c r="MK237" s="13"/>
      <c r="ML237" s="13"/>
      <c r="MM237" s="13"/>
      <c r="MN237" s="13"/>
      <c r="MO237" s="13"/>
      <c r="MP237" s="13"/>
      <c r="MQ237" s="13"/>
      <c r="MR237" s="13"/>
      <c r="MS237" s="13"/>
      <c r="MT237" s="13"/>
      <c r="MU237" s="13"/>
      <c r="MV237" s="13"/>
      <c r="MW237" s="13"/>
      <c r="MX237" s="13"/>
      <c r="MY237" s="13"/>
      <c r="MZ237" s="13"/>
      <c r="NA237" s="13"/>
      <c r="NB237" s="13"/>
      <c r="NC237" s="13"/>
      <c r="ND237" s="13"/>
    </row>
    <row r="238" spans="1:368" s="238" customFormat="1" x14ac:dyDescent="0.25">
      <c r="A238" s="354"/>
      <c r="B238" s="354"/>
      <c r="C238" s="355"/>
      <c r="D238" s="354"/>
      <c r="E238" s="354"/>
      <c r="F238" s="354"/>
      <c r="G238" s="354"/>
      <c r="H238" s="354"/>
      <c r="I238" s="354"/>
      <c r="J238" s="354"/>
      <c r="K238" s="356"/>
      <c r="L238" s="356"/>
      <c r="M238" s="357"/>
      <c r="N238" s="360"/>
      <c r="O238" s="411"/>
      <c r="P238" s="361"/>
      <c r="Q238" s="359"/>
      <c r="R238" s="491"/>
      <c r="S238" s="409"/>
      <c r="T238" s="408"/>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c r="EN238" s="13"/>
      <c r="EO238" s="13"/>
      <c r="EP238" s="13"/>
      <c r="EQ238" s="13"/>
      <c r="ER238" s="13"/>
      <c r="ES238" s="13"/>
      <c r="ET238" s="13"/>
      <c r="EU238" s="13"/>
      <c r="EV238" s="13"/>
      <c r="EW238" s="13"/>
      <c r="EX238" s="13"/>
      <c r="EY238" s="13"/>
      <c r="EZ238" s="13"/>
      <c r="FA238" s="13"/>
      <c r="FB238" s="13"/>
      <c r="FC238" s="13"/>
      <c r="FD238" s="13"/>
      <c r="FE238" s="13"/>
      <c r="FF238" s="13"/>
      <c r="FG238" s="13"/>
      <c r="FH238" s="13"/>
      <c r="FI238" s="13"/>
      <c r="FJ238" s="13"/>
      <c r="FK238" s="13"/>
      <c r="FL238" s="13"/>
      <c r="FM238" s="13"/>
      <c r="FN238" s="13"/>
      <c r="FO238" s="13"/>
      <c r="FP238" s="13"/>
      <c r="FQ238" s="13"/>
      <c r="FR238" s="13"/>
      <c r="FS238" s="13"/>
      <c r="FT238" s="13"/>
      <c r="FU238" s="13"/>
      <c r="FV238" s="13"/>
      <c r="FW238" s="13"/>
      <c r="FX238" s="13"/>
      <c r="FY238" s="13"/>
      <c r="FZ238" s="13"/>
      <c r="GA238" s="13"/>
      <c r="GB238" s="13"/>
      <c r="GC238" s="13"/>
      <c r="GD238" s="13"/>
      <c r="GE238" s="13"/>
      <c r="GF238" s="13"/>
      <c r="GG238" s="13"/>
      <c r="GH238" s="13"/>
      <c r="GI238" s="13"/>
      <c r="GJ238" s="13"/>
      <c r="GK238" s="13"/>
      <c r="GL238" s="13"/>
      <c r="GM238" s="13"/>
      <c r="GN238" s="13"/>
      <c r="GO238" s="13"/>
      <c r="GP238" s="13"/>
      <c r="GQ238" s="13"/>
      <c r="GR238" s="13"/>
      <c r="GS238" s="13"/>
      <c r="GT238" s="13"/>
      <c r="GU238" s="13"/>
      <c r="GV238" s="13"/>
      <c r="GW238" s="13"/>
      <c r="GX238" s="13"/>
      <c r="GY238" s="13"/>
      <c r="GZ238" s="13"/>
      <c r="HA238" s="13"/>
      <c r="HB238" s="13"/>
      <c r="HC238" s="13"/>
      <c r="HD238" s="13"/>
      <c r="HE238" s="13"/>
      <c r="HF238" s="13"/>
      <c r="HG238" s="13"/>
      <c r="HH238" s="13"/>
      <c r="HI238" s="13"/>
      <c r="HJ238" s="13"/>
      <c r="HK238" s="13"/>
      <c r="HL238" s="13"/>
      <c r="HM238" s="13"/>
      <c r="HN238" s="13"/>
      <c r="HO238" s="13"/>
      <c r="HP238" s="13"/>
      <c r="HQ238" s="13"/>
      <c r="HR238" s="13"/>
      <c r="HS238" s="13"/>
      <c r="HT238" s="13"/>
      <c r="HU238" s="13"/>
      <c r="HV238" s="13"/>
      <c r="HW238" s="13"/>
      <c r="HX238" s="13"/>
      <c r="HY238" s="13"/>
      <c r="HZ238" s="13"/>
      <c r="IA238" s="13"/>
      <c r="IB238" s="13"/>
      <c r="IC238" s="13"/>
      <c r="ID238" s="13"/>
      <c r="IE238" s="13"/>
      <c r="IF238" s="13"/>
      <c r="IG238" s="13"/>
      <c r="IH238" s="13"/>
      <c r="II238" s="13"/>
      <c r="IJ238" s="13"/>
      <c r="IK238" s="13"/>
      <c r="IL238" s="13"/>
      <c r="IM238" s="13"/>
      <c r="IN238" s="13"/>
      <c r="IO238" s="13"/>
      <c r="IP238" s="13"/>
      <c r="IQ238" s="13"/>
      <c r="IR238" s="13"/>
      <c r="IS238" s="13"/>
      <c r="IT238" s="13"/>
      <c r="IU238" s="13"/>
      <c r="IV238" s="13"/>
      <c r="IW238" s="13"/>
      <c r="IX238" s="13"/>
      <c r="IY238" s="13"/>
      <c r="IZ238" s="13"/>
      <c r="JA238" s="13"/>
      <c r="JB238" s="13"/>
      <c r="JC238" s="13"/>
      <c r="JD238" s="13"/>
      <c r="JE238" s="13"/>
      <c r="JF238" s="13"/>
      <c r="JG238" s="13"/>
      <c r="JH238" s="13"/>
      <c r="JI238" s="13"/>
      <c r="JJ238" s="13"/>
      <c r="JK238" s="13"/>
      <c r="JL238" s="13"/>
      <c r="JM238" s="13"/>
      <c r="JN238" s="13"/>
      <c r="JO238" s="13"/>
      <c r="JP238" s="13"/>
      <c r="JQ238" s="13"/>
      <c r="JR238" s="13"/>
      <c r="JS238" s="13"/>
      <c r="JT238" s="13"/>
      <c r="JU238" s="13"/>
      <c r="JV238" s="13"/>
      <c r="JW238" s="13"/>
      <c r="JX238" s="13"/>
      <c r="JY238" s="13"/>
      <c r="JZ238" s="13"/>
      <c r="KA238" s="13"/>
      <c r="KB238" s="13"/>
      <c r="KC238" s="13"/>
      <c r="KD238" s="13"/>
      <c r="KE238" s="13"/>
      <c r="KF238" s="13"/>
      <c r="KG238" s="13"/>
      <c r="KH238" s="13"/>
      <c r="KI238" s="13"/>
      <c r="KJ238" s="13"/>
      <c r="KK238" s="13"/>
      <c r="KL238" s="13"/>
      <c r="KM238" s="13"/>
      <c r="KN238" s="13"/>
      <c r="KO238" s="13"/>
      <c r="KP238" s="13"/>
      <c r="KQ238" s="13"/>
      <c r="KR238" s="13"/>
      <c r="KS238" s="13"/>
      <c r="KT238" s="13"/>
      <c r="KU238" s="13"/>
      <c r="KV238" s="13"/>
      <c r="KW238" s="13"/>
      <c r="KX238" s="13"/>
      <c r="KY238" s="13"/>
      <c r="KZ238" s="13"/>
      <c r="LA238" s="13"/>
      <c r="LB238" s="13"/>
      <c r="LC238" s="13"/>
      <c r="LD238" s="13"/>
      <c r="LE238" s="13"/>
      <c r="LF238" s="13"/>
      <c r="LG238" s="13"/>
      <c r="LH238" s="13"/>
      <c r="LI238" s="13"/>
      <c r="LJ238" s="13"/>
      <c r="LK238" s="13"/>
      <c r="LL238" s="13"/>
      <c r="LM238" s="13"/>
      <c r="LN238" s="13"/>
      <c r="LO238" s="13"/>
      <c r="LP238" s="13"/>
      <c r="LQ238" s="13"/>
      <c r="LR238" s="13"/>
      <c r="LS238" s="13"/>
      <c r="LT238" s="13"/>
      <c r="LU238" s="13"/>
      <c r="LV238" s="13"/>
      <c r="LW238" s="13"/>
      <c r="LX238" s="13"/>
      <c r="LY238" s="13"/>
      <c r="LZ238" s="13"/>
      <c r="MA238" s="13"/>
      <c r="MB238" s="13"/>
      <c r="MC238" s="13"/>
      <c r="MD238" s="13"/>
      <c r="ME238" s="13"/>
      <c r="MF238" s="13"/>
      <c r="MG238" s="13"/>
      <c r="MH238" s="13"/>
      <c r="MI238" s="13"/>
      <c r="MJ238" s="13"/>
      <c r="MK238" s="13"/>
      <c r="ML238" s="13"/>
      <c r="MM238" s="13"/>
      <c r="MN238" s="13"/>
      <c r="MO238" s="13"/>
      <c r="MP238" s="13"/>
      <c r="MQ238" s="13"/>
      <c r="MR238" s="13"/>
      <c r="MS238" s="13"/>
      <c r="MT238" s="13"/>
      <c r="MU238" s="13"/>
      <c r="MV238" s="13"/>
      <c r="MW238" s="13"/>
      <c r="MX238" s="13"/>
      <c r="MY238" s="13"/>
      <c r="MZ238" s="13"/>
      <c r="NA238" s="13"/>
      <c r="NB238" s="13"/>
      <c r="NC238" s="13"/>
      <c r="ND238" s="13"/>
    </row>
    <row r="239" spans="1:368" s="238" customFormat="1" x14ac:dyDescent="0.25">
      <c r="A239" s="354"/>
      <c r="B239" s="354"/>
      <c r="C239" s="355"/>
      <c r="D239" s="354"/>
      <c r="E239" s="354"/>
      <c r="F239" s="354"/>
      <c r="G239" s="354"/>
      <c r="H239" s="354"/>
      <c r="I239" s="354"/>
      <c r="J239" s="354"/>
      <c r="K239" s="356"/>
      <c r="L239" s="360"/>
      <c r="M239" s="358"/>
      <c r="N239" s="357"/>
      <c r="O239" s="410"/>
      <c r="P239" s="361"/>
      <c r="Q239" s="359"/>
      <c r="R239" s="491"/>
      <c r="S239" s="409"/>
      <c r="T239" s="408"/>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c r="EN239" s="13"/>
      <c r="EO239" s="13"/>
      <c r="EP239" s="13"/>
      <c r="EQ239" s="13"/>
      <c r="ER239" s="13"/>
      <c r="ES239" s="13"/>
      <c r="ET239" s="13"/>
      <c r="EU239" s="13"/>
      <c r="EV239" s="13"/>
      <c r="EW239" s="13"/>
      <c r="EX239" s="13"/>
      <c r="EY239" s="13"/>
      <c r="EZ239" s="13"/>
      <c r="FA239" s="13"/>
      <c r="FB239" s="13"/>
      <c r="FC239" s="13"/>
      <c r="FD239" s="13"/>
      <c r="FE239" s="13"/>
      <c r="FF239" s="13"/>
      <c r="FG239" s="13"/>
      <c r="FH239" s="13"/>
      <c r="FI239" s="13"/>
      <c r="FJ239" s="13"/>
      <c r="FK239" s="13"/>
      <c r="FL239" s="13"/>
      <c r="FM239" s="13"/>
      <c r="FN239" s="13"/>
      <c r="FO239" s="13"/>
      <c r="FP239" s="13"/>
      <c r="FQ239" s="13"/>
      <c r="FR239" s="13"/>
      <c r="FS239" s="13"/>
      <c r="FT239" s="13"/>
      <c r="FU239" s="13"/>
      <c r="FV239" s="13"/>
      <c r="FW239" s="13"/>
      <c r="FX239" s="13"/>
      <c r="FY239" s="13"/>
      <c r="FZ239" s="13"/>
      <c r="GA239" s="13"/>
      <c r="GB239" s="13"/>
      <c r="GC239" s="13"/>
      <c r="GD239" s="13"/>
      <c r="GE239" s="13"/>
      <c r="GF239" s="13"/>
      <c r="GG239" s="13"/>
      <c r="GH239" s="13"/>
      <c r="GI239" s="13"/>
      <c r="GJ239" s="13"/>
      <c r="GK239" s="13"/>
      <c r="GL239" s="13"/>
      <c r="GM239" s="13"/>
      <c r="GN239" s="13"/>
      <c r="GO239" s="13"/>
      <c r="GP239" s="13"/>
      <c r="GQ239" s="13"/>
      <c r="GR239" s="13"/>
      <c r="GS239" s="13"/>
      <c r="GT239" s="13"/>
      <c r="GU239" s="13"/>
      <c r="GV239" s="13"/>
      <c r="GW239" s="13"/>
      <c r="GX239" s="13"/>
      <c r="GY239" s="13"/>
      <c r="GZ239" s="13"/>
      <c r="HA239" s="13"/>
      <c r="HB239" s="13"/>
      <c r="HC239" s="13"/>
      <c r="HD239" s="13"/>
      <c r="HE239" s="13"/>
      <c r="HF239" s="13"/>
      <c r="HG239" s="13"/>
      <c r="HH239" s="13"/>
      <c r="HI239" s="13"/>
      <c r="HJ239" s="13"/>
      <c r="HK239" s="13"/>
      <c r="HL239" s="13"/>
      <c r="HM239" s="13"/>
      <c r="HN239" s="13"/>
      <c r="HO239" s="13"/>
      <c r="HP239" s="13"/>
      <c r="HQ239" s="13"/>
      <c r="HR239" s="13"/>
      <c r="HS239" s="13"/>
      <c r="HT239" s="13"/>
      <c r="HU239" s="13"/>
      <c r="HV239" s="13"/>
      <c r="HW239" s="13"/>
      <c r="HX239" s="13"/>
      <c r="HY239" s="13"/>
      <c r="HZ239" s="13"/>
      <c r="IA239" s="13"/>
      <c r="IB239" s="13"/>
      <c r="IC239" s="13"/>
      <c r="ID239" s="13"/>
      <c r="IE239" s="13"/>
      <c r="IF239" s="13"/>
      <c r="IG239" s="13"/>
      <c r="IH239" s="13"/>
      <c r="II239" s="13"/>
      <c r="IJ239" s="13"/>
      <c r="IK239" s="13"/>
      <c r="IL239" s="13"/>
      <c r="IM239" s="13"/>
      <c r="IN239" s="13"/>
      <c r="IO239" s="13"/>
      <c r="IP239" s="13"/>
      <c r="IQ239" s="13"/>
      <c r="IR239" s="13"/>
      <c r="IS239" s="13"/>
      <c r="IT239" s="13"/>
      <c r="IU239" s="13"/>
      <c r="IV239" s="13"/>
      <c r="IW239" s="13"/>
      <c r="IX239" s="13"/>
      <c r="IY239" s="13"/>
      <c r="IZ239" s="13"/>
      <c r="JA239" s="13"/>
      <c r="JB239" s="13"/>
      <c r="JC239" s="13"/>
      <c r="JD239" s="13"/>
      <c r="JE239" s="13"/>
      <c r="JF239" s="13"/>
      <c r="JG239" s="13"/>
      <c r="JH239" s="13"/>
      <c r="JI239" s="13"/>
      <c r="JJ239" s="13"/>
      <c r="JK239" s="13"/>
      <c r="JL239" s="13"/>
      <c r="JM239" s="13"/>
      <c r="JN239" s="13"/>
      <c r="JO239" s="13"/>
      <c r="JP239" s="13"/>
      <c r="JQ239" s="13"/>
      <c r="JR239" s="13"/>
      <c r="JS239" s="13"/>
      <c r="JT239" s="13"/>
      <c r="JU239" s="13"/>
      <c r="JV239" s="13"/>
      <c r="JW239" s="13"/>
      <c r="JX239" s="13"/>
      <c r="JY239" s="13"/>
      <c r="JZ239" s="13"/>
      <c r="KA239" s="13"/>
      <c r="KB239" s="13"/>
      <c r="KC239" s="13"/>
      <c r="KD239" s="13"/>
      <c r="KE239" s="13"/>
      <c r="KF239" s="13"/>
      <c r="KG239" s="13"/>
      <c r="KH239" s="13"/>
      <c r="KI239" s="13"/>
      <c r="KJ239" s="13"/>
      <c r="KK239" s="13"/>
      <c r="KL239" s="13"/>
      <c r="KM239" s="13"/>
      <c r="KN239" s="13"/>
      <c r="KO239" s="13"/>
      <c r="KP239" s="13"/>
      <c r="KQ239" s="13"/>
      <c r="KR239" s="13"/>
      <c r="KS239" s="13"/>
      <c r="KT239" s="13"/>
      <c r="KU239" s="13"/>
      <c r="KV239" s="13"/>
      <c r="KW239" s="13"/>
      <c r="KX239" s="13"/>
      <c r="KY239" s="13"/>
      <c r="KZ239" s="13"/>
      <c r="LA239" s="13"/>
      <c r="LB239" s="13"/>
      <c r="LC239" s="13"/>
      <c r="LD239" s="13"/>
      <c r="LE239" s="13"/>
      <c r="LF239" s="13"/>
      <c r="LG239" s="13"/>
      <c r="LH239" s="13"/>
      <c r="LI239" s="13"/>
      <c r="LJ239" s="13"/>
      <c r="LK239" s="13"/>
      <c r="LL239" s="13"/>
      <c r="LM239" s="13"/>
      <c r="LN239" s="13"/>
      <c r="LO239" s="13"/>
      <c r="LP239" s="13"/>
      <c r="LQ239" s="13"/>
      <c r="LR239" s="13"/>
      <c r="LS239" s="13"/>
      <c r="LT239" s="13"/>
      <c r="LU239" s="13"/>
      <c r="LV239" s="13"/>
      <c r="LW239" s="13"/>
      <c r="LX239" s="13"/>
      <c r="LY239" s="13"/>
      <c r="LZ239" s="13"/>
      <c r="MA239" s="13"/>
      <c r="MB239" s="13"/>
      <c r="MC239" s="13"/>
      <c r="MD239" s="13"/>
      <c r="ME239" s="13"/>
      <c r="MF239" s="13"/>
      <c r="MG239" s="13"/>
      <c r="MH239" s="13"/>
      <c r="MI239" s="13"/>
      <c r="MJ239" s="13"/>
      <c r="MK239" s="13"/>
      <c r="ML239" s="13"/>
      <c r="MM239" s="13"/>
      <c r="MN239" s="13"/>
      <c r="MO239" s="13"/>
      <c r="MP239" s="13"/>
      <c r="MQ239" s="13"/>
      <c r="MR239" s="13"/>
      <c r="MS239" s="13"/>
      <c r="MT239" s="13"/>
      <c r="MU239" s="13"/>
      <c r="MV239" s="13"/>
      <c r="MW239" s="13"/>
      <c r="MX239" s="13"/>
      <c r="MY239" s="13"/>
      <c r="MZ239" s="13"/>
      <c r="NA239" s="13"/>
      <c r="NB239" s="13"/>
      <c r="NC239" s="13"/>
      <c r="ND239" s="13"/>
    </row>
    <row r="240" spans="1:368" s="238" customFormat="1" x14ac:dyDescent="0.25">
      <c r="A240" s="354"/>
      <c r="B240" s="354"/>
      <c r="C240" s="355"/>
      <c r="D240" s="354"/>
      <c r="E240" s="354"/>
      <c r="F240" s="354"/>
      <c r="G240" s="354"/>
      <c r="H240" s="354"/>
      <c r="I240" s="354"/>
      <c r="J240" s="354"/>
      <c r="K240" s="356"/>
      <c r="L240" s="356"/>
      <c r="M240" s="357"/>
      <c r="N240" s="357"/>
      <c r="O240" s="410"/>
      <c r="P240" s="361"/>
      <c r="Q240" s="359"/>
      <c r="R240" s="491"/>
      <c r="S240" s="409"/>
      <c r="T240" s="408"/>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c r="EG240" s="13"/>
      <c r="EH240" s="13"/>
      <c r="EI240" s="13"/>
      <c r="EJ240" s="13"/>
      <c r="EK240" s="13"/>
      <c r="EL240" s="13"/>
      <c r="EM240" s="13"/>
      <c r="EN240" s="13"/>
      <c r="EO240" s="13"/>
      <c r="EP240" s="13"/>
      <c r="EQ240" s="13"/>
      <c r="ER240" s="13"/>
      <c r="ES240" s="13"/>
      <c r="ET240" s="13"/>
      <c r="EU240" s="13"/>
      <c r="EV240" s="13"/>
      <c r="EW240" s="13"/>
      <c r="EX240" s="13"/>
      <c r="EY240" s="13"/>
      <c r="EZ240" s="13"/>
      <c r="FA240" s="13"/>
      <c r="FB240" s="13"/>
      <c r="FC240" s="13"/>
      <c r="FD240" s="13"/>
      <c r="FE240" s="13"/>
      <c r="FF240" s="13"/>
      <c r="FG240" s="13"/>
      <c r="FH240" s="13"/>
      <c r="FI240" s="13"/>
      <c r="FJ240" s="13"/>
      <c r="FK240" s="13"/>
      <c r="FL240" s="13"/>
      <c r="FM240" s="13"/>
      <c r="FN240" s="13"/>
      <c r="FO240" s="13"/>
      <c r="FP240" s="13"/>
      <c r="FQ240" s="13"/>
      <c r="FR240" s="13"/>
      <c r="FS240" s="13"/>
      <c r="FT240" s="13"/>
      <c r="FU240" s="13"/>
      <c r="FV240" s="13"/>
      <c r="FW240" s="13"/>
      <c r="FX240" s="13"/>
      <c r="FY240" s="13"/>
      <c r="FZ240" s="13"/>
      <c r="GA240" s="13"/>
      <c r="GB240" s="13"/>
      <c r="GC240" s="13"/>
      <c r="GD240" s="13"/>
      <c r="GE240" s="13"/>
      <c r="GF240" s="13"/>
      <c r="GG240" s="13"/>
      <c r="GH240" s="13"/>
      <c r="GI240" s="13"/>
      <c r="GJ240" s="13"/>
      <c r="GK240" s="13"/>
      <c r="GL240" s="13"/>
      <c r="GM240" s="13"/>
      <c r="GN240" s="13"/>
      <c r="GO240" s="13"/>
      <c r="GP240" s="13"/>
      <c r="GQ240" s="13"/>
      <c r="GR240" s="13"/>
      <c r="GS240" s="13"/>
      <c r="GT240" s="13"/>
      <c r="GU240" s="13"/>
      <c r="GV240" s="13"/>
      <c r="GW240" s="13"/>
      <c r="GX240" s="13"/>
      <c r="GY240" s="13"/>
      <c r="GZ240" s="13"/>
      <c r="HA240" s="13"/>
      <c r="HB240" s="13"/>
      <c r="HC240" s="13"/>
      <c r="HD240" s="13"/>
      <c r="HE240" s="13"/>
      <c r="HF240" s="13"/>
      <c r="HG240" s="13"/>
      <c r="HH240" s="13"/>
      <c r="HI240" s="13"/>
      <c r="HJ240" s="13"/>
      <c r="HK240" s="13"/>
      <c r="HL240" s="13"/>
      <c r="HM240" s="13"/>
      <c r="HN240" s="13"/>
      <c r="HO240" s="13"/>
      <c r="HP240" s="13"/>
      <c r="HQ240" s="13"/>
      <c r="HR240" s="13"/>
      <c r="HS240" s="13"/>
      <c r="HT240" s="13"/>
      <c r="HU240" s="13"/>
      <c r="HV240" s="13"/>
      <c r="HW240" s="13"/>
      <c r="HX240" s="13"/>
      <c r="HY240" s="13"/>
      <c r="HZ240" s="13"/>
      <c r="IA240" s="13"/>
      <c r="IB240" s="13"/>
      <c r="IC240" s="13"/>
      <c r="ID240" s="13"/>
      <c r="IE240" s="13"/>
      <c r="IF240" s="13"/>
      <c r="IG240" s="13"/>
      <c r="IH240" s="13"/>
      <c r="II240" s="13"/>
      <c r="IJ240" s="13"/>
      <c r="IK240" s="13"/>
      <c r="IL240" s="13"/>
      <c r="IM240" s="13"/>
      <c r="IN240" s="13"/>
      <c r="IO240" s="13"/>
      <c r="IP240" s="13"/>
      <c r="IQ240" s="13"/>
      <c r="IR240" s="13"/>
      <c r="IS240" s="13"/>
      <c r="IT240" s="13"/>
      <c r="IU240" s="13"/>
      <c r="IV240" s="13"/>
      <c r="IW240" s="13"/>
      <c r="IX240" s="13"/>
      <c r="IY240" s="13"/>
      <c r="IZ240" s="13"/>
      <c r="JA240" s="13"/>
      <c r="JB240" s="13"/>
      <c r="JC240" s="13"/>
      <c r="JD240" s="13"/>
      <c r="JE240" s="13"/>
      <c r="JF240" s="13"/>
      <c r="JG240" s="13"/>
      <c r="JH240" s="13"/>
      <c r="JI240" s="13"/>
      <c r="JJ240" s="13"/>
      <c r="JK240" s="13"/>
      <c r="JL240" s="13"/>
      <c r="JM240" s="13"/>
      <c r="JN240" s="13"/>
      <c r="JO240" s="13"/>
      <c r="JP240" s="13"/>
      <c r="JQ240" s="13"/>
      <c r="JR240" s="13"/>
      <c r="JS240" s="13"/>
      <c r="JT240" s="13"/>
      <c r="JU240" s="13"/>
      <c r="JV240" s="13"/>
      <c r="JW240" s="13"/>
      <c r="JX240" s="13"/>
      <c r="JY240" s="13"/>
      <c r="JZ240" s="13"/>
      <c r="KA240" s="13"/>
      <c r="KB240" s="13"/>
      <c r="KC240" s="13"/>
      <c r="KD240" s="13"/>
      <c r="KE240" s="13"/>
      <c r="KF240" s="13"/>
      <c r="KG240" s="13"/>
      <c r="KH240" s="13"/>
      <c r="KI240" s="13"/>
      <c r="KJ240" s="13"/>
      <c r="KK240" s="13"/>
      <c r="KL240" s="13"/>
      <c r="KM240" s="13"/>
      <c r="KN240" s="13"/>
      <c r="KO240" s="13"/>
      <c r="KP240" s="13"/>
      <c r="KQ240" s="13"/>
      <c r="KR240" s="13"/>
      <c r="KS240" s="13"/>
      <c r="KT240" s="13"/>
      <c r="KU240" s="13"/>
      <c r="KV240" s="13"/>
      <c r="KW240" s="13"/>
      <c r="KX240" s="13"/>
      <c r="KY240" s="13"/>
      <c r="KZ240" s="13"/>
      <c r="LA240" s="13"/>
      <c r="LB240" s="13"/>
      <c r="LC240" s="13"/>
      <c r="LD240" s="13"/>
      <c r="LE240" s="13"/>
      <c r="LF240" s="13"/>
      <c r="LG240" s="13"/>
      <c r="LH240" s="13"/>
      <c r="LI240" s="13"/>
      <c r="LJ240" s="13"/>
      <c r="LK240" s="13"/>
      <c r="LL240" s="13"/>
      <c r="LM240" s="13"/>
      <c r="LN240" s="13"/>
      <c r="LO240" s="13"/>
      <c r="LP240" s="13"/>
      <c r="LQ240" s="13"/>
      <c r="LR240" s="13"/>
      <c r="LS240" s="13"/>
      <c r="LT240" s="13"/>
      <c r="LU240" s="13"/>
      <c r="LV240" s="13"/>
      <c r="LW240" s="13"/>
      <c r="LX240" s="13"/>
      <c r="LY240" s="13"/>
      <c r="LZ240" s="13"/>
      <c r="MA240" s="13"/>
      <c r="MB240" s="13"/>
      <c r="MC240" s="13"/>
      <c r="MD240" s="13"/>
      <c r="ME240" s="13"/>
      <c r="MF240" s="13"/>
      <c r="MG240" s="13"/>
      <c r="MH240" s="13"/>
      <c r="MI240" s="13"/>
      <c r="MJ240" s="13"/>
      <c r="MK240" s="13"/>
      <c r="ML240" s="13"/>
      <c r="MM240" s="13"/>
      <c r="MN240" s="13"/>
      <c r="MO240" s="13"/>
      <c r="MP240" s="13"/>
      <c r="MQ240" s="13"/>
      <c r="MR240" s="13"/>
      <c r="MS240" s="13"/>
      <c r="MT240" s="13"/>
      <c r="MU240" s="13"/>
      <c r="MV240" s="13"/>
      <c r="MW240" s="13"/>
      <c r="MX240" s="13"/>
      <c r="MY240" s="13"/>
      <c r="MZ240" s="13"/>
      <c r="NA240" s="13"/>
      <c r="NB240" s="13"/>
      <c r="NC240" s="13"/>
      <c r="ND240" s="13"/>
    </row>
    <row r="241" spans="1:368" s="238" customFormat="1" x14ac:dyDescent="0.25">
      <c r="A241" s="354"/>
      <c r="B241" s="354"/>
      <c r="C241" s="355"/>
      <c r="D241" s="354"/>
      <c r="E241" s="354"/>
      <c r="F241" s="354"/>
      <c r="G241" s="354"/>
      <c r="H241" s="354"/>
      <c r="I241" s="354"/>
      <c r="J241" s="354"/>
      <c r="K241" s="356"/>
      <c r="L241" s="356"/>
      <c r="M241" s="357"/>
      <c r="N241" s="357"/>
      <c r="O241" s="410"/>
      <c r="P241" s="361"/>
      <c r="Q241" s="359"/>
      <c r="R241" s="491"/>
      <c r="S241" s="409"/>
      <c r="T241" s="408"/>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c r="EG241" s="13"/>
      <c r="EH241" s="13"/>
      <c r="EI241" s="13"/>
      <c r="EJ241" s="13"/>
      <c r="EK241" s="13"/>
      <c r="EL241" s="13"/>
      <c r="EM241" s="13"/>
      <c r="EN241" s="13"/>
      <c r="EO241" s="13"/>
      <c r="EP241" s="13"/>
      <c r="EQ241" s="13"/>
      <c r="ER241" s="13"/>
      <c r="ES241" s="13"/>
      <c r="ET241" s="13"/>
      <c r="EU241" s="13"/>
      <c r="EV241" s="13"/>
      <c r="EW241" s="13"/>
      <c r="EX241" s="13"/>
      <c r="EY241" s="13"/>
      <c r="EZ241" s="13"/>
      <c r="FA241" s="13"/>
      <c r="FB241" s="13"/>
      <c r="FC241" s="13"/>
      <c r="FD241" s="13"/>
      <c r="FE241" s="13"/>
      <c r="FF241" s="13"/>
      <c r="FG241" s="13"/>
      <c r="FH241" s="13"/>
      <c r="FI241" s="13"/>
      <c r="FJ241" s="13"/>
      <c r="FK241" s="13"/>
      <c r="FL241" s="13"/>
      <c r="FM241" s="13"/>
      <c r="FN241" s="13"/>
      <c r="FO241" s="13"/>
      <c r="FP241" s="13"/>
      <c r="FQ241" s="13"/>
      <c r="FR241" s="13"/>
      <c r="FS241" s="13"/>
      <c r="FT241" s="13"/>
      <c r="FU241" s="13"/>
      <c r="FV241" s="13"/>
      <c r="FW241" s="13"/>
      <c r="FX241" s="13"/>
      <c r="FY241" s="13"/>
      <c r="FZ241" s="13"/>
      <c r="GA241" s="13"/>
      <c r="GB241" s="13"/>
      <c r="GC241" s="13"/>
      <c r="GD241" s="13"/>
      <c r="GE241" s="13"/>
      <c r="GF241" s="13"/>
      <c r="GG241" s="13"/>
      <c r="GH241" s="13"/>
      <c r="GI241" s="13"/>
      <c r="GJ241" s="13"/>
      <c r="GK241" s="13"/>
      <c r="GL241" s="13"/>
      <c r="GM241" s="13"/>
      <c r="GN241" s="13"/>
      <c r="GO241" s="13"/>
      <c r="GP241" s="13"/>
      <c r="GQ241" s="13"/>
      <c r="GR241" s="13"/>
      <c r="GS241" s="13"/>
      <c r="GT241" s="13"/>
      <c r="GU241" s="13"/>
      <c r="GV241" s="13"/>
      <c r="GW241" s="13"/>
      <c r="GX241" s="13"/>
      <c r="GY241" s="13"/>
      <c r="GZ241" s="13"/>
      <c r="HA241" s="13"/>
      <c r="HB241" s="13"/>
      <c r="HC241" s="13"/>
      <c r="HD241" s="13"/>
      <c r="HE241" s="13"/>
      <c r="HF241" s="13"/>
      <c r="HG241" s="13"/>
      <c r="HH241" s="13"/>
      <c r="HI241" s="13"/>
      <c r="HJ241" s="13"/>
      <c r="HK241" s="13"/>
      <c r="HL241" s="13"/>
      <c r="HM241" s="13"/>
      <c r="HN241" s="13"/>
      <c r="HO241" s="13"/>
      <c r="HP241" s="13"/>
      <c r="HQ241" s="13"/>
      <c r="HR241" s="13"/>
      <c r="HS241" s="13"/>
      <c r="HT241" s="13"/>
      <c r="HU241" s="13"/>
      <c r="HV241" s="13"/>
      <c r="HW241" s="13"/>
      <c r="HX241" s="13"/>
      <c r="HY241" s="13"/>
      <c r="HZ241" s="13"/>
      <c r="IA241" s="13"/>
      <c r="IB241" s="13"/>
      <c r="IC241" s="13"/>
      <c r="ID241" s="13"/>
      <c r="IE241" s="13"/>
      <c r="IF241" s="13"/>
      <c r="IG241" s="13"/>
      <c r="IH241" s="13"/>
      <c r="II241" s="13"/>
      <c r="IJ241" s="13"/>
      <c r="IK241" s="13"/>
      <c r="IL241" s="13"/>
      <c r="IM241" s="13"/>
      <c r="IN241" s="13"/>
      <c r="IO241" s="13"/>
      <c r="IP241" s="13"/>
      <c r="IQ241" s="13"/>
      <c r="IR241" s="13"/>
      <c r="IS241" s="13"/>
      <c r="IT241" s="13"/>
      <c r="IU241" s="13"/>
      <c r="IV241" s="13"/>
      <c r="IW241" s="13"/>
      <c r="IX241" s="13"/>
      <c r="IY241" s="13"/>
      <c r="IZ241" s="13"/>
      <c r="JA241" s="13"/>
      <c r="JB241" s="13"/>
      <c r="JC241" s="13"/>
      <c r="JD241" s="13"/>
      <c r="JE241" s="13"/>
      <c r="JF241" s="13"/>
      <c r="JG241" s="13"/>
      <c r="JH241" s="13"/>
      <c r="JI241" s="13"/>
      <c r="JJ241" s="13"/>
      <c r="JK241" s="13"/>
      <c r="JL241" s="13"/>
      <c r="JM241" s="13"/>
      <c r="JN241" s="13"/>
      <c r="JO241" s="13"/>
      <c r="JP241" s="13"/>
      <c r="JQ241" s="13"/>
      <c r="JR241" s="13"/>
      <c r="JS241" s="13"/>
      <c r="JT241" s="13"/>
      <c r="JU241" s="13"/>
      <c r="JV241" s="13"/>
      <c r="JW241" s="13"/>
      <c r="JX241" s="13"/>
      <c r="JY241" s="13"/>
      <c r="JZ241" s="13"/>
      <c r="KA241" s="13"/>
      <c r="KB241" s="13"/>
      <c r="KC241" s="13"/>
      <c r="KD241" s="13"/>
      <c r="KE241" s="13"/>
      <c r="KF241" s="13"/>
      <c r="KG241" s="13"/>
      <c r="KH241" s="13"/>
      <c r="KI241" s="13"/>
      <c r="KJ241" s="13"/>
      <c r="KK241" s="13"/>
      <c r="KL241" s="13"/>
      <c r="KM241" s="13"/>
      <c r="KN241" s="13"/>
      <c r="KO241" s="13"/>
      <c r="KP241" s="13"/>
      <c r="KQ241" s="13"/>
      <c r="KR241" s="13"/>
      <c r="KS241" s="13"/>
      <c r="KT241" s="13"/>
      <c r="KU241" s="13"/>
      <c r="KV241" s="13"/>
      <c r="KW241" s="13"/>
      <c r="KX241" s="13"/>
      <c r="KY241" s="13"/>
      <c r="KZ241" s="13"/>
      <c r="LA241" s="13"/>
      <c r="LB241" s="13"/>
      <c r="LC241" s="13"/>
      <c r="LD241" s="13"/>
      <c r="LE241" s="13"/>
      <c r="LF241" s="13"/>
      <c r="LG241" s="13"/>
      <c r="LH241" s="13"/>
      <c r="LI241" s="13"/>
      <c r="LJ241" s="13"/>
      <c r="LK241" s="13"/>
      <c r="LL241" s="13"/>
      <c r="LM241" s="13"/>
      <c r="LN241" s="13"/>
      <c r="LO241" s="13"/>
      <c r="LP241" s="13"/>
      <c r="LQ241" s="13"/>
      <c r="LR241" s="13"/>
      <c r="LS241" s="13"/>
      <c r="LT241" s="13"/>
      <c r="LU241" s="13"/>
      <c r="LV241" s="13"/>
      <c r="LW241" s="13"/>
      <c r="LX241" s="13"/>
      <c r="LY241" s="13"/>
      <c r="LZ241" s="13"/>
      <c r="MA241" s="13"/>
      <c r="MB241" s="13"/>
      <c r="MC241" s="13"/>
      <c r="MD241" s="13"/>
      <c r="ME241" s="13"/>
      <c r="MF241" s="13"/>
      <c r="MG241" s="13"/>
      <c r="MH241" s="13"/>
      <c r="MI241" s="13"/>
      <c r="MJ241" s="13"/>
      <c r="MK241" s="13"/>
      <c r="ML241" s="13"/>
      <c r="MM241" s="13"/>
      <c r="MN241" s="13"/>
      <c r="MO241" s="13"/>
      <c r="MP241" s="13"/>
      <c r="MQ241" s="13"/>
      <c r="MR241" s="13"/>
      <c r="MS241" s="13"/>
      <c r="MT241" s="13"/>
      <c r="MU241" s="13"/>
      <c r="MV241" s="13"/>
      <c r="MW241" s="13"/>
      <c r="MX241" s="13"/>
      <c r="MY241" s="13"/>
      <c r="MZ241" s="13"/>
      <c r="NA241" s="13"/>
      <c r="NB241" s="13"/>
      <c r="NC241" s="13"/>
      <c r="ND241" s="13"/>
    </row>
    <row r="242" spans="1:368" s="238" customFormat="1" x14ac:dyDescent="0.25">
      <c r="A242" s="354"/>
      <c r="B242" s="354"/>
      <c r="C242" s="355"/>
      <c r="D242" s="354"/>
      <c r="E242" s="354"/>
      <c r="F242" s="354"/>
      <c r="G242" s="354"/>
      <c r="H242" s="354"/>
      <c r="I242" s="354"/>
      <c r="J242" s="354"/>
      <c r="K242" s="356"/>
      <c r="L242" s="356"/>
      <c r="M242" s="357"/>
      <c r="N242" s="357"/>
      <c r="O242" s="410"/>
      <c r="P242" s="361"/>
      <c r="Q242" s="359"/>
      <c r="R242" s="491"/>
      <c r="S242" s="409"/>
      <c r="T242" s="408"/>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c r="EF242" s="13"/>
      <c r="EG242" s="13"/>
      <c r="EH242" s="13"/>
      <c r="EI242" s="13"/>
      <c r="EJ242" s="13"/>
      <c r="EK242" s="13"/>
      <c r="EL242" s="13"/>
      <c r="EM242" s="13"/>
      <c r="EN242" s="13"/>
      <c r="EO242" s="13"/>
      <c r="EP242" s="13"/>
      <c r="EQ242" s="13"/>
      <c r="ER242" s="13"/>
      <c r="ES242" s="13"/>
      <c r="ET242" s="13"/>
      <c r="EU242" s="13"/>
      <c r="EV242" s="13"/>
      <c r="EW242" s="13"/>
      <c r="EX242" s="13"/>
      <c r="EY242" s="13"/>
      <c r="EZ242" s="13"/>
      <c r="FA242" s="13"/>
      <c r="FB242" s="13"/>
      <c r="FC242" s="13"/>
      <c r="FD242" s="13"/>
      <c r="FE242" s="13"/>
      <c r="FF242" s="13"/>
      <c r="FG242" s="13"/>
      <c r="FH242" s="13"/>
      <c r="FI242" s="13"/>
      <c r="FJ242" s="13"/>
      <c r="FK242" s="13"/>
      <c r="FL242" s="13"/>
      <c r="FM242" s="13"/>
      <c r="FN242" s="13"/>
      <c r="FO242" s="13"/>
      <c r="FP242" s="13"/>
      <c r="FQ242" s="13"/>
      <c r="FR242" s="13"/>
      <c r="FS242" s="13"/>
      <c r="FT242" s="13"/>
      <c r="FU242" s="13"/>
      <c r="FV242" s="13"/>
      <c r="FW242" s="13"/>
      <c r="FX242" s="13"/>
      <c r="FY242" s="13"/>
      <c r="FZ242" s="13"/>
      <c r="GA242" s="13"/>
      <c r="GB242" s="13"/>
      <c r="GC242" s="13"/>
      <c r="GD242" s="13"/>
      <c r="GE242" s="13"/>
      <c r="GF242" s="13"/>
      <c r="GG242" s="13"/>
      <c r="GH242" s="13"/>
      <c r="GI242" s="13"/>
      <c r="GJ242" s="13"/>
      <c r="GK242" s="13"/>
      <c r="GL242" s="13"/>
      <c r="GM242" s="13"/>
      <c r="GN242" s="13"/>
      <c r="GO242" s="13"/>
      <c r="GP242" s="13"/>
      <c r="GQ242" s="13"/>
      <c r="GR242" s="13"/>
      <c r="GS242" s="13"/>
      <c r="GT242" s="13"/>
      <c r="GU242" s="13"/>
      <c r="GV242" s="13"/>
      <c r="GW242" s="13"/>
      <c r="GX242" s="13"/>
      <c r="GY242" s="13"/>
      <c r="GZ242" s="13"/>
      <c r="HA242" s="13"/>
      <c r="HB242" s="13"/>
      <c r="HC242" s="13"/>
      <c r="HD242" s="13"/>
      <c r="HE242" s="13"/>
      <c r="HF242" s="13"/>
      <c r="HG242" s="13"/>
      <c r="HH242" s="13"/>
      <c r="HI242" s="13"/>
      <c r="HJ242" s="13"/>
      <c r="HK242" s="13"/>
      <c r="HL242" s="13"/>
      <c r="HM242" s="13"/>
      <c r="HN242" s="13"/>
      <c r="HO242" s="13"/>
      <c r="HP242" s="13"/>
      <c r="HQ242" s="13"/>
      <c r="HR242" s="13"/>
      <c r="HS242" s="13"/>
      <c r="HT242" s="13"/>
      <c r="HU242" s="13"/>
      <c r="HV242" s="13"/>
      <c r="HW242" s="13"/>
      <c r="HX242" s="13"/>
      <c r="HY242" s="13"/>
      <c r="HZ242" s="13"/>
      <c r="IA242" s="13"/>
      <c r="IB242" s="13"/>
      <c r="IC242" s="13"/>
      <c r="ID242" s="13"/>
      <c r="IE242" s="13"/>
      <c r="IF242" s="13"/>
      <c r="IG242" s="13"/>
      <c r="IH242" s="13"/>
      <c r="II242" s="13"/>
      <c r="IJ242" s="13"/>
      <c r="IK242" s="13"/>
      <c r="IL242" s="13"/>
      <c r="IM242" s="13"/>
      <c r="IN242" s="13"/>
      <c r="IO242" s="13"/>
      <c r="IP242" s="13"/>
      <c r="IQ242" s="13"/>
      <c r="IR242" s="13"/>
      <c r="IS242" s="13"/>
      <c r="IT242" s="13"/>
      <c r="IU242" s="13"/>
      <c r="IV242" s="13"/>
      <c r="IW242" s="13"/>
      <c r="IX242" s="13"/>
      <c r="IY242" s="13"/>
      <c r="IZ242" s="13"/>
      <c r="JA242" s="13"/>
      <c r="JB242" s="13"/>
      <c r="JC242" s="13"/>
      <c r="JD242" s="13"/>
      <c r="JE242" s="13"/>
      <c r="JF242" s="13"/>
      <c r="JG242" s="13"/>
      <c r="JH242" s="13"/>
      <c r="JI242" s="13"/>
      <c r="JJ242" s="13"/>
      <c r="JK242" s="13"/>
      <c r="JL242" s="13"/>
      <c r="JM242" s="13"/>
      <c r="JN242" s="13"/>
      <c r="JO242" s="13"/>
      <c r="JP242" s="13"/>
      <c r="JQ242" s="13"/>
      <c r="JR242" s="13"/>
      <c r="JS242" s="13"/>
      <c r="JT242" s="13"/>
      <c r="JU242" s="13"/>
      <c r="JV242" s="13"/>
      <c r="JW242" s="13"/>
      <c r="JX242" s="13"/>
      <c r="JY242" s="13"/>
      <c r="JZ242" s="13"/>
      <c r="KA242" s="13"/>
      <c r="KB242" s="13"/>
      <c r="KC242" s="13"/>
      <c r="KD242" s="13"/>
      <c r="KE242" s="13"/>
      <c r="KF242" s="13"/>
      <c r="KG242" s="13"/>
      <c r="KH242" s="13"/>
      <c r="KI242" s="13"/>
      <c r="KJ242" s="13"/>
      <c r="KK242" s="13"/>
      <c r="KL242" s="13"/>
      <c r="KM242" s="13"/>
      <c r="KN242" s="13"/>
      <c r="KO242" s="13"/>
      <c r="KP242" s="13"/>
      <c r="KQ242" s="13"/>
      <c r="KR242" s="13"/>
      <c r="KS242" s="13"/>
      <c r="KT242" s="13"/>
      <c r="KU242" s="13"/>
      <c r="KV242" s="13"/>
      <c r="KW242" s="13"/>
      <c r="KX242" s="13"/>
      <c r="KY242" s="13"/>
      <c r="KZ242" s="13"/>
      <c r="LA242" s="13"/>
      <c r="LB242" s="13"/>
      <c r="LC242" s="13"/>
      <c r="LD242" s="13"/>
      <c r="LE242" s="13"/>
      <c r="LF242" s="13"/>
      <c r="LG242" s="13"/>
      <c r="LH242" s="13"/>
      <c r="LI242" s="13"/>
      <c r="LJ242" s="13"/>
      <c r="LK242" s="13"/>
      <c r="LL242" s="13"/>
      <c r="LM242" s="13"/>
      <c r="LN242" s="13"/>
      <c r="LO242" s="13"/>
      <c r="LP242" s="13"/>
      <c r="LQ242" s="13"/>
      <c r="LR242" s="13"/>
      <c r="LS242" s="13"/>
      <c r="LT242" s="13"/>
      <c r="LU242" s="13"/>
      <c r="LV242" s="13"/>
      <c r="LW242" s="13"/>
      <c r="LX242" s="13"/>
      <c r="LY242" s="13"/>
      <c r="LZ242" s="13"/>
      <c r="MA242" s="13"/>
      <c r="MB242" s="13"/>
      <c r="MC242" s="13"/>
      <c r="MD242" s="13"/>
      <c r="ME242" s="13"/>
      <c r="MF242" s="13"/>
      <c r="MG242" s="13"/>
      <c r="MH242" s="13"/>
      <c r="MI242" s="13"/>
      <c r="MJ242" s="13"/>
      <c r="MK242" s="13"/>
      <c r="ML242" s="13"/>
      <c r="MM242" s="13"/>
      <c r="MN242" s="13"/>
      <c r="MO242" s="13"/>
      <c r="MP242" s="13"/>
      <c r="MQ242" s="13"/>
      <c r="MR242" s="13"/>
      <c r="MS242" s="13"/>
      <c r="MT242" s="13"/>
      <c r="MU242" s="13"/>
      <c r="MV242" s="13"/>
      <c r="MW242" s="13"/>
      <c r="MX242" s="13"/>
      <c r="MY242" s="13"/>
      <c r="MZ242" s="13"/>
      <c r="NA242" s="13"/>
      <c r="NB242" s="13"/>
      <c r="NC242" s="13"/>
      <c r="ND242" s="13"/>
    </row>
    <row r="243" spans="1:368" s="238" customFormat="1" x14ac:dyDescent="0.25">
      <c r="A243" s="354"/>
      <c r="B243" s="354"/>
      <c r="C243" s="355"/>
      <c r="D243" s="354"/>
      <c r="E243" s="354"/>
      <c r="F243" s="354"/>
      <c r="G243" s="354"/>
      <c r="H243" s="354"/>
      <c r="I243" s="354"/>
      <c r="J243" s="354"/>
      <c r="K243" s="356"/>
      <c r="L243" s="356"/>
      <c r="M243" s="357"/>
      <c r="N243" s="357"/>
      <c r="O243" s="410"/>
      <c r="P243" s="361"/>
      <c r="Q243" s="359"/>
      <c r="R243" s="491"/>
      <c r="S243" s="409"/>
      <c r="T243" s="408"/>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c r="EG243" s="13"/>
      <c r="EH243" s="13"/>
      <c r="EI243" s="13"/>
      <c r="EJ243" s="13"/>
      <c r="EK243" s="13"/>
      <c r="EL243" s="13"/>
      <c r="EM243" s="13"/>
      <c r="EN243" s="13"/>
      <c r="EO243" s="13"/>
      <c r="EP243" s="13"/>
      <c r="EQ243" s="13"/>
      <c r="ER243" s="13"/>
      <c r="ES243" s="13"/>
      <c r="ET243" s="13"/>
      <c r="EU243" s="13"/>
      <c r="EV243" s="13"/>
      <c r="EW243" s="13"/>
      <c r="EX243" s="13"/>
      <c r="EY243" s="13"/>
      <c r="EZ243" s="13"/>
      <c r="FA243" s="13"/>
      <c r="FB243" s="13"/>
      <c r="FC243" s="13"/>
      <c r="FD243" s="13"/>
      <c r="FE243" s="13"/>
      <c r="FF243" s="13"/>
      <c r="FG243" s="13"/>
      <c r="FH243" s="13"/>
      <c r="FI243" s="13"/>
      <c r="FJ243" s="13"/>
      <c r="FK243" s="13"/>
      <c r="FL243" s="13"/>
      <c r="FM243" s="13"/>
      <c r="FN243" s="13"/>
      <c r="FO243" s="13"/>
      <c r="FP243" s="13"/>
      <c r="FQ243" s="13"/>
      <c r="FR243" s="13"/>
      <c r="FS243" s="13"/>
      <c r="FT243" s="13"/>
      <c r="FU243" s="13"/>
      <c r="FV243" s="13"/>
      <c r="FW243" s="13"/>
      <c r="FX243" s="13"/>
      <c r="FY243" s="13"/>
      <c r="FZ243" s="13"/>
      <c r="GA243" s="13"/>
      <c r="GB243" s="13"/>
      <c r="GC243" s="13"/>
      <c r="GD243" s="13"/>
      <c r="GE243" s="13"/>
      <c r="GF243" s="13"/>
      <c r="GG243" s="13"/>
      <c r="GH243" s="13"/>
      <c r="GI243" s="13"/>
      <c r="GJ243" s="13"/>
      <c r="GK243" s="13"/>
      <c r="GL243" s="13"/>
      <c r="GM243" s="13"/>
      <c r="GN243" s="13"/>
      <c r="GO243" s="13"/>
      <c r="GP243" s="13"/>
      <c r="GQ243" s="13"/>
      <c r="GR243" s="13"/>
      <c r="GS243" s="13"/>
      <c r="GT243" s="13"/>
      <c r="GU243" s="13"/>
      <c r="GV243" s="13"/>
      <c r="GW243" s="13"/>
      <c r="GX243" s="13"/>
      <c r="GY243" s="13"/>
      <c r="GZ243" s="13"/>
      <c r="HA243" s="13"/>
      <c r="HB243" s="13"/>
      <c r="HC243" s="13"/>
      <c r="HD243" s="13"/>
      <c r="HE243" s="13"/>
      <c r="HF243" s="13"/>
      <c r="HG243" s="13"/>
      <c r="HH243" s="13"/>
      <c r="HI243" s="13"/>
      <c r="HJ243" s="13"/>
      <c r="HK243" s="13"/>
      <c r="HL243" s="13"/>
      <c r="HM243" s="13"/>
      <c r="HN243" s="13"/>
      <c r="HO243" s="13"/>
      <c r="HP243" s="13"/>
      <c r="HQ243" s="13"/>
      <c r="HR243" s="13"/>
      <c r="HS243" s="13"/>
      <c r="HT243" s="13"/>
      <c r="HU243" s="13"/>
      <c r="HV243" s="13"/>
      <c r="HW243" s="13"/>
      <c r="HX243" s="13"/>
      <c r="HY243" s="13"/>
      <c r="HZ243" s="13"/>
      <c r="IA243" s="13"/>
      <c r="IB243" s="13"/>
      <c r="IC243" s="13"/>
      <c r="ID243" s="13"/>
      <c r="IE243" s="13"/>
      <c r="IF243" s="13"/>
      <c r="IG243" s="13"/>
      <c r="IH243" s="13"/>
      <c r="II243" s="13"/>
      <c r="IJ243" s="13"/>
      <c r="IK243" s="13"/>
      <c r="IL243" s="13"/>
      <c r="IM243" s="13"/>
      <c r="IN243" s="13"/>
      <c r="IO243" s="13"/>
      <c r="IP243" s="13"/>
      <c r="IQ243" s="13"/>
      <c r="IR243" s="13"/>
      <c r="IS243" s="13"/>
      <c r="IT243" s="13"/>
      <c r="IU243" s="13"/>
      <c r="IV243" s="13"/>
      <c r="IW243" s="13"/>
      <c r="IX243" s="13"/>
      <c r="IY243" s="13"/>
      <c r="IZ243" s="13"/>
      <c r="JA243" s="13"/>
      <c r="JB243" s="13"/>
      <c r="JC243" s="13"/>
      <c r="JD243" s="13"/>
      <c r="JE243" s="13"/>
      <c r="JF243" s="13"/>
      <c r="JG243" s="13"/>
      <c r="JH243" s="13"/>
      <c r="JI243" s="13"/>
      <c r="JJ243" s="13"/>
      <c r="JK243" s="13"/>
      <c r="JL243" s="13"/>
      <c r="JM243" s="13"/>
      <c r="JN243" s="13"/>
      <c r="JO243" s="13"/>
      <c r="JP243" s="13"/>
      <c r="JQ243" s="13"/>
      <c r="JR243" s="13"/>
      <c r="JS243" s="13"/>
      <c r="JT243" s="13"/>
      <c r="JU243" s="13"/>
      <c r="JV243" s="13"/>
      <c r="JW243" s="13"/>
      <c r="JX243" s="13"/>
      <c r="JY243" s="13"/>
      <c r="JZ243" s="13"/>
      <c r="KA243" s="13"/>
      <c r="KB243" s="13"/>
      <c r="KC243" s="13"/>
      <c r="KD243" s="13"/>
      <c r="KE243" s="13"/>
      <c r="KF243" s="13"/>
      <c r="KG243" s="13"/>
      <c r="KH243" s="13"/>
      <c r="KI243" s="13"/>
      <c r="KJ243" s="13"/>
      <c r="KK243" s="13"/>
      <c r="KL243" s="13"/>
      <c r="KM243" s="13"/>
      <c r="KN243" s="13"/>
      <c r="KO243" s="13"/>
      <c r="KP243" s="13"/>
      <c r="KQ243" s="13"/>
      <c r="KR243" s="13"/>
      <c r="KS243" s="13"/>
      <c r="KT243" s="13"/>
      <c r="KU243" s="13"/>
      <c r="KV243" s="13"/>
      <c r="KW243" s="13"/>
      <c r="KX243" s="13"/>
      <c r="KY243" s="13"/>
      <c r="KZ243" s="13"/>
      <c r="LA243" s="13"/>
      <c r="LB243" s="13"/>
      <c r="LC243" s="13"/>
      <c r="LD243" s="13"/>
      <c r="LE243" s="13"/>
      <c r="LF243" s="13"/>
      <c r="LG243" s="13"/>
      <c r="LH243" s="13"/>
      <c r="LI243" s="13"/>
      <c r="LJ243" s="13"/>
      <c r="LK243" s="13"/>
      <c r="LL243" s="13"/>
      <c r="LM243" s="13"/>
      <c r="LN243" s="13"/>
      <c r="LO243" s="13"/>
      <c r="LP243" s="13"/>
      <c r="LQ243" s="13"/>
      <c r="LR243" s="13"/>
      <c r="LS243" s="13"/>
      <c r="LT243" s="13"/>
      <c r="LU243" s="13"/>
      <c r="LV243" s="13"/>
      <c r="LW243" s="13"/>
      <c r="LX243" s="13"/>
      <c r="LY243" s="13"/>
      <c r="LZ243" s="13"/>
      <c r="MA243" s="13"/>
      <c r="MB243" s="13"/>
      <c r="MC243" s="13"/>
      <c r="MD243" s="13"/>
      <c r="ME243" s="13"/>
      <c r="MF243" s="13"/>
      <c r="MG243" s="13"/>
      <c r="MH243" s="13"/>
      <c r="MI243" s="13"/>
      <c r="MJ243" s="13"/>
      <c r="MK243" s="13"/>
      <c r="ML243" s="13"/>
      <c r="MM243" s="13"/>
      <c r="MN243" s="13"/>
      <c r="MO243" s="13"/>
      <c r="MP243" s="13"/>
      <c r="MQ243" s="13"/>
      <c r="MR243" s="13"/>
      <c r="MS243" s="13"/>
      <c r="MT243" s="13"/>
      <c r="MU243" s="13"/>
      <c r="MV243" s="13"/>
      <c r="MW243" s="13"/>
      <c r="MX243" s="13"/>
      <c r="MY243" s="13"/>
      <c r="MZ243" s="13"/>
      <c r="NA243" s="13"/>
      <c r="NB243" s="13"/>
      <c r="NC243" s="13"/>
      <c r="ND243" s="13"/>
    </row>
    <row r="244" spans="1:368" s="238" customFormat="1" x14ac:dyDescent="0.25">
      <c r="A244" s="354"/>
      <c r="B244" s="354"/>
      <c r="C244" s="355"/>
      <c r="D244" s="354"/>
      <c r="E244" s="354"/>
      <c r="F244" s="354"/>
      <c r="G244" s="354"/>
      <c r="H244" s="354"/>
      <c r="I244" s="354"/>
      <c r="J244" s="354"/>
      <c r="K244" s="356"/>
      <c r="L244" s="356"/>
      <c r="M244" s="357"/>
      <c r="N244" s="357"/>
      <c r="O244" s="410"/>
      <c r="P244" s="361"/>
      <c r="Q244" s="359"/>
      <c r="R244" s="491"/>
      <c r="S244" s="409"/>
      <c r="T244" s="408"/>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c r="EG244" s="13"/>
      <c r="EH244" s="13"/>
      <c r="EI244" s="13"/>
      <c r="EJ244" s="13"/>
      <c r="EK244" s="13"/>
      <c r="EL244" s="13"/>
      <c r="EM244" s="13"/>
      <c r="EN244" s="13"/>
      <c r="EO244" s="13"/>
      <c r="EP244" s="13"/>
      <c r="EQ244" s="13"/>
      <c r="ER244" s="13"/>
      <c r="ES244" s="13"/>
      <c r="ET244" s="13"/>
      <c r="EU244" s="13"/>
      <c r="EV244" s="13"/>
      <c r="EW244" s="13"/>
      <c r="EX244" s="13"/>
      <c r="EY244" s="13"/>
      <c r="EZ244" s="13"/>
      <c r="FA244" s="13"/>
      <c r="FB244" s="13"/>
      <c r="FC244" s="13"/>
      <c r="FD244" s="13"/>
      <c r="FE244" s="13"/>
      <c r="FF244" s="13"/>
      <c r="FG244" s="13"/>
      <c r="FH244" s="13"/>
      <c r="FI244" s="13"/>
      <c r="FJ244" s="13"/>
      <c r="FK244" s="13"/>
      <c r="FL244" s="13"/>
      <c r="FM244" s="13"/>
      <c r="FN244" s="13"/>
      <c r="FO244" s="13"/>
      <c r="FP244" s="13"/>
      <c r="FQ244" s="13"/>
      <c r="FR244" s="13"/>
      <c r="FS244" s="13"/>
      <c r="FT244" s="13"/>
      <c r="FU244" s="13"/>
      <c r="FV244" s="13"/>
      <c r="FW244" s="13"/>
      <c r="FX244" s="13"/>
      <c r="FY244" s="13"/>
      <c r="FZ244" s="13"/>
      <c r="GA244" s="13"/>
      <c r="GB244" s="13"/>
      <c r="GC244" s="13"/>
      <c r="GD244" s="13"/>
      <c r="GE244" s="13"/>
      <c r="GF244" s="13"/>
      <c r="GG244" s="13"/>
      <c r="GH244" s="13"/>
      <c r="GI244" s="13"/>
      <c r="GJ244" s="13"/>
      <c r="GK244" s="13"/>
      <c r="GL244" s="13"/>
      <c r="GM244" s="13"/>
      <c r="GN244" s="13"/>
      <c r="GO244" s="13"/>
      <c r="GP244" s="13"/>
      <c r="GQ244" s="13"/>
      <c r="GR244" s="13"/>
      <c r="GS244" s="13"/>
      <c r="GT244" s="13"/>
      <c r="GU244" s="13"/>
      <c r="GV244" s="13"/>
      <c r="GW244" s="13"/>
      <c r="GX244" s="13"/>
      <c r="GY244" s="13"/>
      <c r="GZ244" s="13"/>
      <c r="HA244" s="13"/>
      <c r="HB244" s="13"/>
      <c r="HC244" s="13"/>
      <c r="HD244" s="13"/>
      <c r="HE244" s="13"/>
      <c r="HF244" s="13"/>
      <c r="HG244" s="13"/>
      <c r="HH244" s="13"/>
      <c r="HI244" s="13"/>
      <c r="HJ244" s="13"/>
      <c r="HK244" s="13"/>
      <c r="HL244" s="13"/>
      <c r="HM244" s="13"/>
      <c r="HN244" s="13"/>
      <c r="HO244" s="13"/>
      <c r="HP244" s="13"/>
      <c r="HQ244" s="13"/>
      <c r="HR244" s="13"/>
      <c r="HS244" s="13"/>
      <c r="HT244" s="13"/>
      <c r="HU244" s="13"/>
      <c r="HV244" s="13"/>
      <c r="HW244" s="13"/>
      <c r="HX244" s="13"/>
      <c r="HY244" s="13"/>
      <c r="HZ244" s="13"/>
      <c r="IA244" s="13"/>
      <c r="IB244" s="13"/>
      <c r="IC244" s="13"/>
      <c r="ID244" s="13"/>
      <c r="IE244" s="13"/>
      <c r="IF244" s="13"/>
      <c r="IG244" s="13"/>
      <c r="IH244" s="13"/>
      <c r="II244" s="13"/>
      <c r="IJ244" s="13"/>
      <c r="IK244" s="13"/>
      <c r="IL244" s="13"/>
      <c r="IM244" s="13"/>
      <c r="IN244" s="13"/>
      <c r="IO244" s="13"/>
      <c r="IP244" s="13"/>
      <c r="IQ244" s="13"/>
      <c r="IR244" s="13"/>
      <c r="IS244" s="13"/>
      <c r="IT244" s="13"/>
      <c r="IU244" s="13"/>
      <c r="IV244" s="13"/>
      <c r="IW244" s="13"/>
      <c r="IX244" s="13"/>
      <c r="IY244" s="13"/>
      <c r="IZ244" s="13"/>
      <c r="JA244" s="13"/>
      <c r="JB244" s="13"/>
      <c r="JC244" s="13"/>
      <c r="JD244" s="13"/>
      <c r="JE244" s="13"/>
      <c r="JF244" s="13"/>
      <c r="JG244" s="13"/>
      <c r="JH244" s="13"/>
      <c r="JI244" s="13"/>
      <c r="JJ244" s="13"/>
      <c r="JK244" s="13"/>
      <c r="JL244" s="13"/>
      <c r="JM244" s="13"/>
      <c r="JN244" s="13"/>
      <c r="JO244" s="13"/>
      <c r="JP244" s="13"/>
      <c r="JQ244" s="13"/>
      <c r="JR244" s="13"/>
      <c r="JS244" s="13"/>
      <c r="JT244" s="13"/>
      <c r="JU244" s="13"/>
      <c r="JV244" s="13"/>
      <c r="JW244" s="13"/>
      <c r="JX244" s="13"/>
      <c r="JY244" s="13"/>
      <c r="JZ244" s="13"/>
      <c r="KA244" s="13"/>
      <c r="KB244" s="13"/>
      <c r="KC244" s="13"/>
      <c r="KD244" s="13"/>
      <c r="KE244" s="13"/>
      <c r="KF244" s="13"/>
      <c r="KG244" s="13"/>
      <c r="KH244" s="13"/>
      <c r="KI244" s="13"/>
      <c r="KJ244" s="13"/>
      <c r="KK244" s="13"/>
      <c r="KL244" s="13"/>
      <c r="KM244" s="13"/>
      <c r="KN244" s="13"/>
      <c r="KO244" s="13"/>
      <c r="KP244" s="13"/>
      <c r="KQ244" s="13"/>
      <c r="KR244" s="13"/>
      <c r="KS244" s="13"/>
      <c r="KT244" s="13"/>
      <c r="KU244" s="13"/>
      <c r="KV244" s="13"/>
      <c r="KW244" s="13"/>
      <c r="KX244" s="13"/>
      <c r="KY244" s="13"/>
      <c r="KZ244" s="13"/>
      <c r="LA244" s="13"/>
      <c r="LB244" s="13"/>
      <c r="LC244" s="13"/>
      <c r="LD244" s="13"/>
      <c r="LE244" s="13"/>
      <c r="LF244" s="13"/>
      <c r="LG244" s="13"/>
      <c r="LH244" s="13"/>
      <c r="LI244" s="13"/>
      <c r="LJ244" s="13"/>
      <c r="LK244" s="13"/>
      <c r="LL244" s="13"/>
      <c r="LM244" s="13"/>
      <c r="LN244" s="13"/>
      <c r="LO244" s="13"/>
      <c r="LP244" s="13"/>
      <c r="LQ244" s="13"/>
      <c r="LR244" s="13"/>
      <c r="LS244" s="13"/>
      <c r="LT244" s="13"/>
      <c r="LU244" s="13"/>
      <c r="LV244" s="13"/>
      <c r="LW244" s="13"/>
      <c r="LX244" s="13"/>
      <c r="LY244" s="13"/>
      <c r="LZ244" s="13"/>
      <c r="MA244" s="13"/>
      <c r="MB244" s="13"/>
      <c r="MC244" s="13"/>
      <c r="MD244" s="13"/>
      <c r="ME244" s="13"/>
      <c r="MF244" s="13"/>
      <c r="MG244" s="13"/>
      <c r="MH244" s="13"/>
      <c r="MI244" s="13"/>
      <c r="MJ244" s="13"/>
      <c r="MK244" s="13"/>
      <c r="ML244" s="13"/>
      <c r="MM244" s="13"/>
      <c r="MN244" s="13"/>
      <c r="MO244" s="13"/>
      <c r="MP244" s="13"/>
      <c r="MQ244" s="13"/>
      <c r="MR244" s="13"/>
      <c r="MS244" s="13"/>
      <c r="MT244" s="13"/>
      <c r="MU244" s="13"/>
      <c r="MV244" s="13"/>
      <c r="MW244" s="13"/>
      <c r="MX244" s="13"/>
      <c r="MY244" s="13"/>
      <c r="MZ244" s="13"/>
      <c r="NA244" s="13"/>
      <c r="NB244" s="13"/>
      <c r="NC244" s="13"/>
      <c r="ND244" s="13"/>
    </row>
    <row r="245" spans="1:368" s="238" customFormat="1" x14ac:dyDescent="0.25">
      <c r="A245" s="354"/>
      <c r="B245" s="354"/>
      <c r="C245" s="355"/>
      <c r="D245" s="354"/>
      <c r="E245" s="354"/>
      <c r="F245" s="354"/>
      <c r="G245" s="354"/>
      <c r="H245" s="354"/>
      <c r="I245" s="354"/>
      <c r="J245" s="354"/>
      <c r="K245" s="356"/>
      <c r="L245" s="356"/>
      <c r="M245" s="357"/>
      <c r="N245" s="357"/>
      <c r="O245" s="410"/>
      <c r="P245" s="361"/>
      <c r="Q245" s="359"/>
      <c r="R245" s="491"/>
      <c r="S245" s="409"/>
      <c r="T245" s="408"/>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c r="EF245" s="13"/>
      <c r="EG245" s="13"/>
      <c r="EH245" s="13"/>
      <c r="EI245" s="13"/>
      <c r="EJ245" s="13"/>
      <c r="EK245" s="13"/>
      <c r="EL245" s="13"/>
      <c r="EM245" s="13"/>
      <c r="EN245" s="13"/>
      <c r="EO245" s="13"/>
      <c r="EP245" s="13"/>
      <c r="EQ245" s="13"/>
      <c r="ER245" s="13"/>
      <c r="ES245" s="13"/>
      <c r="ET245" s="13"/>
      <c r="EU245" s="13"/>
      <c r="EV245" s="13"/>
      <c r="EW245" s="13"/>
      <c r="EX245" s="13"/>
      <c r="EY245" s="13"/>
      <c r="EZ245" s="13"/>
      <c r="FA245" s="13"/>
      <c r="FB245" s="13"/>
      <c r="FC245" s="13"/>
      <c r="FD245" s="13"/>
      <c r="FE245" s="13"/>
      <c r="FF245" s="13"/>
      <c r="FG245" s="13"/>
      <c r="FH245" s="13"/>
      <c r="FI245" s="13"/>
      <c r="FJ245" s="13"/>
      <c r="FK245" s="13"/>
      <c r="FL245" s="13"/>
      <c r="FM245" s="13"/>
      <c r="FN245" s="13"/>
      <c r="FO245" s="13"/>
      <c r="FP245" s="13"/>
      <c r="FQ245" s="13"/>
      <c r="FR245" s="13"/>
      <c r="FS245" s="13"/>
      <c r="FT245" s="13"/>
      <c r="FU245" s="13"/>
      <c r="FV245" s="13"/>
      <c r="FW245" s="13"/>
      <c r="FX245" s="13"/>
      <c r="FY245" s="13"/>
      <c r="FZ245" s="13"/>
      <c r="GA245" s="13"/>
      <c r="GB245" s="13"/>
      <c r="GC245" s="13"/>
      <c r="GD245" s="13"/>
      <c r="GE245" s="13"/>
      <c r="GF245" s="13"/>
      <c r="GG245" s="13"/>
      <c r="GH245" s="13"/>
      <c r="GI245" s="13"/>
      <c r="GJ245" s="13"/>
      <c r="GK245" s="13"/>
      <c r="GL245" s="13"/>
      <c r="GM245" s="13"/>
      <c r="GN245" s="13"/>
      <c r="GO245" s="13"/>
      <c r="GP245" s="13"/>
      <c r="GQ245" s="13"/>
      <c r="GR245" s="13"/>
      <c r="GS245" s="13"/>
      <c r="GT245" s="13"/>
      <c r="GU245" s="13"/>
      <c r="GV245" s="13"/>
      <c r="GW245" s="13"/>
      <c r="GX245" s="13"/>
      <c r="GY245" s="13"/>
      <c r="GZ245" s="13"/>
      <c r="HA245" s="13"/>
      <c r="HB245" s="13"/>
      <c r="HC245" s="13"/>
      <c r="HD245" s="13"/>
      <c r="HE245" s="13"/>
      <c r="HF245" s="13"/>
      <c r="HG245" s="13"/>
      <c r="HH245" s="13"/>
      <c r="HI245" s="13"/>
      <c r="HJ245" s="13"/>
      <c r="HK245" s="13"/>
      <c r="HL245" s="13"/>
      <c r="HM245" s="13"/>
      <c r="HN245" s="13"/>
      <c r="HO245" s="13"/>
      <c r="HP245" s="13"/>
      <c r="HQ245" s="13"/>
      <c r="HR245" s="13"/>
      <c r="HS245" s="13"/>
      <c r="HT245" s="13"/>
      <c r="HU245" s="13"/>
      <c r="HV245" s="13"/>
      <c r="HW245" s="13"/>
      <c r="HX245" s="13"/>
      <c r="HY245" s="13"/>
      <c r="HZ245" s="13"/>
      <c r="IA245" s="13"/>
      <c r="IB245" s="13"/>
      <c r="IC245" s="13"/>
      <c r="ID245" s="13"/>
      <c r="IE245" s="13"/>
      <c r="IF245" s="13"/>
      <c r="IG245" s="13"/>
      <c r="IH245" s="13"/>
      <c r="II245" s="13"/>
      <c r="IJ245" s="13"/>
      <c r="IK245" s="13"/>
      <c r="IL245" s="13"/>
      <c r="IM245" s="13"/>
      <c r="IN245" s="13"/>
      <c r="IO245" s="13"/>
      <c r="IP245" s="13"/>
      <c r="IQ245" s="13"/>
      <c r="IR245" s="13"/>
      <c r="IS245" s="13"/>
      <c r="IT245" s="13"/>
      <c r="IU245" s="13"/>
      <c r="IV245" s="13"/>
      <c r="IW245" s="13"/>
      <c r="IX245" s="13"/>
      <c r="IY245" s="13"/>
      <c r="IZ245" s="13"/>
      <c r="JA245" s="13"/>
      <c r="JB245" s="13"/>
      <c r="JC245" s="13"/>
      <c r="JD245" s="13"/>
      <c r="JE245" s="13"/>
      <c r="JF245" s="13"/>
      <c r="JG245" s="13"/>
      <c r="JH245" s="13"/>
      <c r="JI245" s="13"/>
      <c r="JJ245" s="13"/>
      <c r="JK245" s="13"/>
      <c r="JL245" s="13"/>
      <c r="JM245" s="13"/>
      <c r="JN245" s="13"/>
      <c r="JO245" s="13"/>
      <c r="JP245" s="13"/>
      <c r="JQ245" s="13"/>
      <c r="JR245" s="13"/>
      <c r="JS245" s="13"/>
      <c r="JT245" s="13"/>
      <c r="JU245" s="13"/>
      <c r="JV245" s="13"/>
      <c r="JW245" s="13"/>
      <c r="JX245" s="13"/>
      <c r="JY245" s="13"/>
      <c r="JZ245" s="13"/>
      <c r="KA245" s="13"/>
      <c r="KB245" s="13"/>
      <c r="KC245" s="13"/>
      <c r="KD245" s="13"/>
      <c r="KE245" s="13"/>
      <c r="KF245" s="13"/>
      <c r="KG245" s="13"/>
      <c r="KH245" s="13"/>
      <c r="KI245" s="13"/>
      <c r="KJ245" s="13"/>
      <c r="KK245" s="13"/>
      <c r="KL245" s="13"/>
      <c r="KM245" s="13"/>
      <c r="KN245" s="13"/>
      <c r="KO245" s="13"/>
      <c r="KP245" s="13"/>
      <c r="KQ245" s="13"/>
      <c r="KR245" s="13"/>
      <c r="KS245" s="13"/>
      <c r="KT245" s="13"/>
      <c r="KU245" s="13"/>
      <c r="KV245" s="13"/>
      <c r="KW245" s="13"/>
      <c r="KX245" s="13"/>
      <c r="KY245" s="13"/>
      <c r="KZ245" s="13"/>
      <c r="LA245" s="13"/>
      <c r="LB245" s="13"/>
      <c r="LC245" s="13"/>
      <c r="LD245" s="13"/>
      <c r="LE245" s="13"/>
      <c r="LF245" s="13"/>
      <c r="LG245" s="13"/>
      <c r="LH245" s="13"/>
      <c r="LI245" s="13"/>
      <c r="LJ245" s="13"/>
      <c r="LK245" s="13"/>
      <c r="LL245" s="13"/>
      <c r="LM245" s="13"/>
      <c r="LN245" s="13"/>
      <c r="LO245" s="13"/>
      <c r="LP245" s="13"/>
      <c r="LQ245" s="13"/>
      <c r="LR245" s="13"/>
      <c r="LS245" s="13"/>
      <c r="LT245" s="13"/>
      <c r="LU245" s="13"/>
      <c r="LV245" s="13"/>
      <c r="LW245" s="13"/>
      <c r="LX245" s="13"/>
      <c r="LY245" s="13"/>
      <c r="LZ245" s="13"/>
      <c r="MA245" s="13"/>
      <c r="MB245" s="13"/>
      <c r="MC245" s="13"/>
      <c r="MD245" s="13"/>
      <c r="ME245" s="13"/>
      <c r="MF245" s="13"/>
      <c r="MG245" s="13"/>
      <c r="MH245" s="13"/>
      <c r="MI245" s="13"/>
      <c r="MJ245" s="13"/>
      <c r="MK245" s="13"/>
      <c r="ML245" s="13"/>
      <c r="MM245" s="13"/>
      <c r="MN245" s="13"/>
      <c r="MO245" s="13"/>
      <c r="MP245" s="13"/>
      <c r="MQ245" s="13"/>
      <c r="MR245" s="13"/>
      <c r="MS245" s="13"/>
      <c r="MT245" s="13"/>
      <c r="MU245" s="13"/>
      <c r="MV245" s="13"/>
      <c r="MW245" s="13"/>
      <c r="MX245" s="13"/>
      <c r="MY245" s="13"/>
      <c r="MZ245" s="13"/>
      <c r="NA245" s="13"/>
      <c r="NB245" s="13"/>
      <c r="NC245" s="13"/>
      <c r="ND245" s="13"/>
    </row>
    <row r="246" spans="1:368" s="238" customFormat="1" x14ac:dyDescent="0.25">
      <c r="A246" s="354"/>
      <c r="B246" s="354"/>
      <c r="C246" s="355"/>
      <c r="D246" s="354"/>
      <c r="E246" s="354"/>
      <c r="F246" s="354"/>
      <c r="G246" s="354"/>
      <c r="H246" s="354"/>
      <c r="I246" s="354"/>
      <c r="J246" s="354"/>
      <c r="K246" s="356"/>
      <c r="L246" s="356"/>
      <c r="M246" s="357"/>
      <c r="N246" s="357"/>
      <c r="O246" s="410"/>
      <c r="P246" s="361"/>
      <c r="Q246" s="359"/>
      <c r="R246" s="491"/>
      <c r="S246" s="409"/>
      <c r="T246" s="408"/>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c r="EN246" s="13"/>
      <c r="EO246" s="13"/>
      <c r="EP246" s="13"/>
      <c r="EQ246" s="13"/>
      <c r="ER246" s="13"/>
      <c r="ES246" s="13"/>
      <c r="ET246" s="13"/>
      <c r="EU246" s="13"/>
      <c r="EV246" s="13"/>
      <c r="EW246" s="13"/>
      <c r="EX246" s="13"/>
      <c r="EY246" s="13"/>
      <c r="EZ246" s="13"/>
      <c r="FA246" s="13"/>
      <c r="FB246" s="13"/>
      <c r="FC246" s="13"/>
      <c r="FD246" s="13"/>
      <c r="FE246" s="13"/>
      <c r="FF246" s="13"/>
      <c r="FG246" s="13"/>
      <c r="FH246" s="13"/>
      <c r="FI246" s="13"/>
      <c r="FJ246" s="13"/>
      <c r="FK246" s="13"/>
      <c r="FL246" s="13"/>
      <c r="FM246" s="13"/>
      <c r="FN246" s="13"/>
      <c r="FO246" s="13"/>
      <c r="FP246" s="13"/>
      <c r="FQ246" s="13"/>
      <c r="FR246" s="13"/>
      <c r="FS246" s="13"/>
      <c r="FT246" s="13"/>
      <c r="FU246" s="13"/>
      <c r="FV246" s="13"/>
      <c r="FW246" s="13"/>
      <c r="FX246" s="13"/>
      <c r="FY246" s="13"/>
      <c r="FZ246" s="13"/>
      <c r="GA246" s="13"/>
      <c r="GB246" s="13"/>
      <c r="GC246" s="13"/>
      <c r="GD246" s="13"/>
      <c r="GE246" s="13"/>
      <c r="GF246" s="13"/>
      <c r="GG246" s="13"/>
      <c r="GH246" s="13"/>
      <c r="GI246" s="13"/>
      <c r="GJ246" s="13"/>
      <c r="GK246" s="13"/>
      <c r="GL246" s="13"/>
      <c r="GM246" s="13"/>
      <c r="GN246" s="13"/>
      <c r="GO246" s="13"/>
      <c r="GP246" s="13"/>
      <c r="GQ246" s="13"/>
      <c r="GR246" s="13"/>
      <c r="GS246" s="13"/>
      <c r="GT246" s="13"/>
      <c r="GU246" s="13"/>
      <c r="GV246" s="13"/>
      <c r="GW246" s="13"/>
      <c r="GX246" s="13"/>
      <c r="GY246" s="13"/>
      <c r="GZ246" s="13"/>
      <c r="HA246" s="13"/>
      <c r="HB246" s="13"/>
      <c r="HC246" s="13"/>
      <c r="HD246" s="13"/>
      <c r="HE246" s="13"/>
      <c r="HF246" s="13"/>
      <c r="HG246" s="13"/>
      <c r="HH246" s="13"/>
      <c r="HI246" s="13"/>
      <c r="HJ246" s="13"/>
      <c r="HK246" s="13"/>
      <c r="HL246" s="13"/>
      <c r="HM246" s="13"/>
      <c r="HN246" s="13"/>
      <c r="HO246" s="13"/>
      <c r="HP246" s="13"/>
      <c r="HQ246" s="13"/>
      <c r="HR246" s="13"/>
      <c r="HS246" s="13"/>
      <c r="HT246" s="13"/>
      <c r="HU246" s="13"/>
      <c r="HV246" s="13"/>
      <c r="HW246" s="13"/>
      <c r="HX246" s="13"/>
      <c r="HY246" s="13"/>
      <c r="HZ246" s="13"/>
      <c r="IA246" s="13"/>
      <c r="IB246" s="13"/>
      <c r="IC246" s="13"/>
      <c r="ID246" s="13"/>
      <c r="IE246" s="13"/>
      <c r="IF246" s="13"/>
      <c r="IG246" s="13"/>
      <c r="IH246" s="13"/>
      <c r="II246" s="13"/>
      <c r="IJ246" s="13"/>
      <c r="IK246" s="13"/>
      <c r="IL246" s="13"/>
      <c r="IM246" s="13"/>
      <c r="IN246" s="13"/>
      <c r="IO246" s="13"/>
      <c r="IP246" s="13"/>
      <c r="IQ246" s="13"/>
      <c r="IR246" s="13"/>
      <c r="IS246" s="13"/>
      <c r="IT246" s="13"/>
      <c r="IU246" s="13"/>
      <c r="IV246" s="13"/>
      <c r="IW246" s="13"/>
      <c r="IX246" s="13"/>
      <c r="IY246" s="13"/>
      <c r="IZ246" s="13"/>
      <c r="JA246" s="13"/>
      <c r="JB246" s="13"/>
      <c r="JC246" s="13"/>
      <c r="JD246" s="13"/>
      <c r="JE246" s="13"/>
      <c r="JF246" s="13"/>
      <c r="JG246" s="13"/>
      <c r="JH246" s="13"/>
      <c r="JI246" s="13"/>
      <c r="JJ246" s="13"/>
      <c r="JK246" s="13"/>
      <c r="JL246" s="13"/>
      <c r="JM246" s="13"/>
      <c r="JN246" s="13"/>
      <c r="JO246" s="13"/>
      <c r="JP246" s="13"/>
      <c r="JQ246" s="13"/>
      <c r="JR246" s="13"/>
      <c r="JS246" s="13"/>
      <c r="JT246" s="13"/>
      <c r="JU246" s="13"/>
      <c r="JV246" s="13"/>
      <c r="JW246" s="13"/>
      <c r="JX246" s="13"/>
      <c r="JY246" s="13"/>
      <c r="JZ246" s="13"/>
      <c r="KA246" s="13"/>
      <c r="KB246" s="13"/>
      <c r="KC246" s="13"/>
      <c r="KD246" s="13"/>
      <c r="KE246" s="13"/>
      <c r="KF246" s="13"/>
      <c r="KG246" s="13"/>
      <c r="KH246" s="13"/>
      <c r="KI246" s="13"/>
      <c r="KJ246" s="13"/>
      <c r="KK246" s="13"/>
      <c r="KL246" s="13"/>
      <c r="KM246" s="13"/>
      <c r="KN246" s="13"/>
      <c r="KO246" s="13"/>
      <c r="KP246" s="13"/>
      <c r="KQ246" s="13"/>
      <c r="KR246" s="13"/>
      <c r="KS246" s="13"/>
      <c r="KT246" s="13"/>
      <c r="KU246" s="13"/>
      <c r="KV246" s="13"/>
      <c r="KW246" s="13"/>
      <c r="KX246" s="13"/>
      <c r="KY246" s="13"/>
      <c r="KZ246" s="13"/>
      <c r="LA246" s="13"/>
      <c r="LB246" s="13"/>
      <c r="LC246" s="13"/>
      <c r="LD246" s="13"/>
      <c r="LE246" s="13"/>
      <c r="LF246" s="13"/>
      <c r="LG246" s="13"/>
      <c r="LH246" s="13"/>
      <c r="LI246" s="13"/>
      <c r="LJ246" s="13"/>
      <c r="LK246" s="13"/>
      <c r="LL246" s="13"/>
      <c r="LM246" s="13"/>
      <c r="LN246" s="13"/>
      <c r="LO246" s="13"/>
      <c r="LP246" s="13"/>
      <c r="LQ246" s="13"/>
      <c r="LR246" s="13"/>
      <c r="LS246" s="13"/>
      <c r="LT246" s="13"/>
      <c r="LU246" s="13"/>
      <c r="LV246" s="13"/>
      <c r="LW246" s="13"/>
      <c r="LX246" s="13"/>
      <c r="LY246" s="13"/>
      <c r="LZ246" s="13"/>
      <c r="MA246" s="13"/>
      <c r="MB246" s="13"/>
      <c r="MC246" s="13"/>
      <c r="MD246" s="13"/>
      <c r="ME246" s="13"/>
      <c r="MF246" s="13"/>
      <c r="MG246" s="13"/>
      <c r="MH246" s="13"/>
      <c r="MI246" s="13"/>
      <c r="MJ246" s="13"/>
      <c r="MK246" s="13"/>
      <c r="ML246" s="13"/>
      <c r="MM246" s="13"/>
      <c r="MN246" s="13"/>
      <c r="MO246" s="13"/>
      <c r="MP246" s="13"/>
      <c r="MQ246" s="13"/>
      <c r="MR246" s="13"/>
      <c r="MS246" s="13"/>
      <c r="MT246" s="13"/>
      <c r="MU246" s="13"/>
      <c r="MV246" s="13"/>
      <c r="MW246" s="13"/>
      <c r="MX246" s="13"/>
      <c r="MY246" s="13"/>
      <c r="MZ246" s="13"/>
      <c r="NA246" s="13"/>
      <c r="NB246" s="13"/>
      <c r="NC246" s="13"/>
      <c r="ND246" s="13"/>
    </row>
    <row r="247" spans="1:368" s="238" customFormat="1" x14ac:dyDescent="0.25">
      <c r="A247" s="354"/>
      <c r="B247" s="354"/>
      <c r="C247" s="355"/>
      <c r="D247" s="354"/>
      <c r="E247" s="354"/>
      <c r="F247" s="354"/>
      <c r="G247" s="354"/>
      <c r="H247" s="354"/>
      <c r="I247" s="354"/>
      <c r="J247" s="354"/>
      <c r="K247" s="356"/>
      <c r="L247" s="356"/>
      <c r="M247" s="357"/>
      <c r="N247" s="357"/>
      <c r="O247" s="410"/>
      <c r="P247" s="361"/>
      <c r="Q247" s="359"/>
      <c r="R247" s="491"/>
      <c r="S247" s="409"/>
      <c r="T247" s="408"/>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c r="DR247" s="13"/>
      <c r="DS247" s="13"/>
      <c r="DT247" s="13"/>
      <c r="DU247" s="13"/>
      <c r="DV247" s="13"/>
      <c r="DW247" s="13"/>
      <c r="DX247" s="13"/>
      <c r="DY247" s="13"/>
      <c r="DZ247" s="13"/>
      <c r="EA247" s="13"/>
      <c r="EB247" s="13"/>
      <c r="EC247" s="13"/>
      <c r="ED247" s="13"/>
      <c r="EE247" s="13"/>
      <c r="EF247" s="13"/>
      <c r="EG247" s="13"/>
      <c r="EH247" s="13"/>
      <c r="EI247" s="13"/>
      <c r="EJ247" s="13"/>
      <c r="EK247" s="13"/>
      <c r="EL247" s="13"/>
      <c r="EM247" s="13"/>
      <c r="EN247" s="13"/>
      <c r="EO247" s="13"/>
      <c r="EP247" s="13"/>
      <c r="EQ247" s="13"/>
      <c r="ER247" s="13"/>
      <c r="ES247" s="13"/>
      <c r="ET247" s="13"/>
      <c r="EU247" s="13"/>
      <c r="EV247" s="13"/>
      <c r="EW247" s="13"/>
      <c r="EX247" s="13"/>
      <c r="EY247" s="13"/>
      <c r="EZ247" s="13"/>
      <c r="FA247" s="13"/>
      <c r="FB247" s="13"/>
      <c r="FC247" s="13"/>
      <c r="FD247" s="13"/>
      <c r="FE247" s="13"/>
      <c r="FF247" s="13"/>
      <c r="FG247" s="13"/>
      <c r="FH247" s="13"/>
      <c r="FI247" s="13"/>
      <c r="FJ247" s="13"/>
      <c r="FK247" s="13"/>
      <c r="FL247" s="13"/>
      <c r="FM247" s="13"/>
      <c r="FN247" s="13"/>
      <c r="FO247" s="13"/>
      <c r="FP247" s="13"/>
      <c r="FQ247" s="13"/>
      <c r="FR247" s="13"/>
      <c r="FS247" s="13"/>
      <c r="FT247" s="13"/>
      <c r="FU247" s="13"/>
      <c r="FV247" s="13"/>
      <c r="FW247" s="13"/>
      <c r="FX247" s="13"/>
      <c r="FY247" s="13"/>
      <c r="FZ247" s="13"/>
      <c r="GA247" s="13"/>
      <c r="GB247" s="13"/>
      <c r="GC247" s="13"/>
      <c r="GD247" s="13"/>
      <c r="GE247" s="13"/>
      <c r="GF247" s="13"/>
      <c r="GG247" s="13"/>
      <c r="GH247" s="13"/>
      <c r="GI247" s="13"/>
      <c r="GJ247" s="13"/>
      <c r="GK247" s="13"/>
      <c r="GL247" s="13"/>
      <c r="GM247" s="13"/>
      <c r="GN247" s="13"/>
      <c r="GO247" s="13"/>
      <c r="GP247" s="13"/>
      <c r="GQ247" s="13"/>
      <c r="GR247" s="13"/>
      <c r="GS247" s="13"/>
      <c r="GT247" s="13"/>
      <c r="GU247" s="13"/>
      <c r="GV247" s="13"/>
      <c r="GW247" s="13"/>
      <c r="GX247" s="13"/>
      <c r="GY247" s="13"/>
      <c r="GZ247" s="13"/>
      <c r="HA247" s="13"/>
      <c r="HB247" s="13"/>
      <c r="HC247" s="13"/>
      <c r="HD247" s="13"/>
      <c r="HE247" s="13"/>
      <c r="HF247" s="13"/>
      <c r="HG247" s="13"/>
      <c r="HH247" s="13"/>
      <c r="HI247" s="13"/>
      <c r="HJ247" s="13"/>
      <c r="HK247" s="13"/>
      <c r="HL247" s="13"/>
      <c r="HM247" s="13"/>
      <c r="HN247" s="13"/>
      <c r="HO247" s="13"/>
      <c r="HP247" s="13"/>
      <c r="HQ247" s="13"/>
      <c r="HR247" s="13"/>
      <c r="HS247" s="13"/>
      <c r="HT247" s="13"/>
      <c r="HU247" s="13"/>
      <c r="HV247" s="13"/>
      <c r="HW247" s="13"/>
      <c r="HX247" s="13"/>
      <c r="HY247" s="13"/>
      <c r="HZ247" s="13"/>
      <c r="IA247" s="13"/>
      <c r="IB247" s="13"/>
      <c r="IC247" s="13"/>
      <c r="ID247" s="13"/>
      <c r="IE247" s="13"/>
      <c r="IF247" s="13"/>
      <c r="IG247" s="13"/>
      <c r="IH247" s="13"/>
      <c r="II247" s="13"/>
      <c r="IJ247" s="13"/>
      <c r="IK247" s="13"/>
      <c r="IL247" s="13"/>
      <c r="IM247" s="13"/>
      <c r="IN247" s="13"/>
      <c r="IO247" s="13"/>
      <c r="IP247" s="13"/>
      <c r="IQ247" s="13"/>
      <c r="IR247" s="13"/>
      <c r="IS247" s="13"/>
      <c r="IT247" s="13"/>
      <c r="IU247" s="13"/>
      <c r="IV247" s="13"/>
      <c r="IW247" s="13"/>
      <c r="IX247" s="13"/>
      <c r="IY247" s="13"/>
      <c r="IZ247" s="13"/>
      <c r="JA247" s="13"/>
      <c r="JB247" s="13"/>
      <c r="JC247" s="13"/>
      <c r="JD247" s="13"/>
      <c r="JE247" s="13"/>
      <c r="JF247" s="13"/>
      <c r="JG247" s="13"/>
      <c r="JH247" s="13"/>
      <c r="JI247" s="13"/>
      <c r="JJ247" s="13"/>
      <c r="JK247" s="13"/>
      <c r="JL247" s="13"/>
      <c r="JM247" s="13"/>
      <c r="JN247" s="13"/>
      <c r="JO247" s="13"/>
      <c r="JP247" s="13"/>
      <c r="JQ247" s="13"/>
      <c r="JR247" s="13"/>
      <c r="JS247" s="13"/>
      <c r="JT247" s="13"/>
      <c r="JU247" s="13"/>
      <c r="JV247" s="13"/>
      <c r="JW247" s="13"/>
      <c r="JX247" s="13"/>
      <c r="JY247" s="13"/>
      <c r="JZ247" s="13"/>
      <c r="KA247" s="13"/>
      <c r="KB247" s="13"/>
      <c r="KC247" s="13"/>
      <c r="KD247" s="13"/>
      <c r="KE247" s="13"/>
      <c r="KF247" s="13"/>
      <c r="KG247" s="13"/>
      <c r="KH247" s="13"/>
      <c r="KI247" s="13"/>
      <c r="KJ247" s="13"/>
      <c r="KK247" s="13"/>
      <c r="KL247" s="13"/>
      <c r="KM247" s="13"/>
      <c r="KN247" s="13"/>
      <c r="KO247" s="13"/>
      <c r="KP247" s="13"/>
      <c r="KQ247" s="13"/>
      <c r="KR247" s="13"/>
      <c r="KS247" s="13"/>
      <c r="KT247" s="13"/>
      <c r="KU247" s="13"/>
      <c r="KV247" s="13"/>
      <c r="KW247" s="13"/>
      <c r="KX247" s="13"/>
      <c r="KY247" s="13"/>
      <c r="KZ247" s="13"/>
      <c r="LA247" s="13"/>
      <c r="LB247" s="13"/>
      <c r="LC247" s="13"/>
      <c r="LD247" s="13"/>
      <c r="LE247" s="13"/>
      <c r="LF247" s="13"/>
      <c r="LG247" s="13"/>
      <c r="LH247" s="13"/>
      <c r="LI247" s="13"/>
      <c r="LJ247" s="13"/>
      <c r="LK247" s="13"/>
      <c r="LL247" s="13"/>
      <c r="LM247" s="13"/>
      <c r="LN247" s="13"/>
      <c r="LO247" s="13"/>
      <c r="LP247" s="13"/>
      <c r="LQ247" s="13"/>
      <c r="LR247" s="13"/>
      <c r="LS247" s="13"/>
      <c r="LT247" s="13"/>
      <c r="LU247" s="13"/>
      <c r="LV247" s="13"/>
      <c r="LW247" s="13"/>
      <c r="LX247" s="13"/>
      <c r="LY247" s="13"/>
      <c r="LZ247" s="13"/>
      <c r="MA247" s="13"/>
      <c r="MB247" s="13"/>
      <c r="MC247" s="13"/>
      <c r="MD247" s="13"/>
      <c r="ME247" s="13"/>
      <c r="MF247" s="13"/>
      <c r="MG247" s="13"/>
      <c r="MH247" s="13"/>
      <c r="MI247" s="13"/>
      <c r="MJ247" s="13"/>
      <c r="MK247" s="13"/>
      <c r="ML247" s="13"/>
      <c r="MM247" s="13"/>
      <c r="MN247" s="13"/>
      <c r="MO247" s="13"/>
      <c r="MP247" s="13"/>
      <c r="MQ247" s="13"/>
      <c r="MR247" s="13"/>
      <c r="MS247" s="13"/>
      <c r="MT247" s="13"/>
      <c r="MU247" s="13"/>
      <c r="MV247" s="13"/>
      <c r="MW247" s="13"/>
      <c r="MX247" s="13"/>
      <c r="MY247" s="13"/>
      <c r="MZ247" s="13"/>
      <c r="NA247" s="13"/>
      <c r="NB247" s="13"/>
      <c r="NC247" s="13"/>
      <c r="ND247" s="13"/>
    </row>
    <row r="248" spans="1:368" s="238" customFormat="1" x14ac:dyDescent="0.25">
      <c r="A248" s="354"/>
      <c r="B248" s="354"/>
      <c r="C248" s="355"/>
      <c r="D248" s="354"/>
      <c r="E248" s="354"/>
      <c r="F248" s="354"/>
      <c r="G248" s="354"/>
      <c r="H248" s="354"/>
      <c r="I248" s="354"/>
      <c r="J248" s="354"/>
      <c r="K248" s="356"/>
      <c r="L248" s="356"/>
      <c r="M248" s="357"/>
      <c r="N248" s="357"/>
      <c r="O248" s="410"/>
      <c r="P248" s="361"/>
      <c r="Q248" s="359"/>
      <c r="R248" s="491"/>
      <c r="S248" s="409"/>
      <c r="T248" s="408"/>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c r="DR248" s="13"/>
      <c r="DS248" s="13"/>
      <c r="DT248" s="13"/>
      <c r="DU248" s="13"/>
      <c r="DV248" s="13"/>
      <c r="DW248" s="13"/>
      <c r="DX248" s="13"/>
      <c r="DY248" s="13"/>
      <c r="DZ248" s="13"/>
      <c r="EA248" s="13"/>
      <c r="EB248" s="13"/>
      <c r="EC248" s="13"/>
      <c r="ED248" s="13"/>
      <c r="EE248" s="13"/>
      <c r="EF248" s="13"/>
      <c r="EG248" s="13"/>
      <c r="EH248" s="13"/>
      <c r="EI248" s="13"/>
      <c r="EJ248" s="13"/>
      <c r="EK248" s="13"/>
      <c r="EL248" s="13"/>
      <c r="EM248" s="13"/>
      <c r="EN248" s="13"/>
      <c r="EO248" s="13"/>
      <c r="EP248" s="13"/>
      <c r="EQ248" s="13"/>
      <c r="ER248" s="13"/>
      <c r="ES248" s="13"/>
      <c r="ET248" s="13"/>
      <c r="EU248" s="13"/>
      <c r="EV248" s="13"/>
      <c r="EW248" s="13"/>
      <c r="EX248" s="13"/>
      <c r="EY248" s="13"/>
      <c r="EZ248" s="13"/>
      <c r="FA248" s="13"/>
      <c r="FB248" s="13"/>
      <c r="FC248" s="13"/>
      <c r="FD248" s="13"/>
      <c r="FE248" s="13"/>
      <c r="FF248" s="13"/>
      <c r="FG248" s="13"/>
      <c r="FH248" s="13"/>
      <c r="FI248" s="13"/>
      <c r="FJ248" s="13"/>
      <c r="FK248" s="13"/>
      <c r="FL248" s="13"/>
      <c r="FM248" s="13"/>
      <c r="FN248" s="13"/>
      <c r="FO248" s="13"/>
      <c r="FP248" s="13"/>
      <c r="FQ248" s="13"/>
      <c r="FR248" s="13"/>
      <c r="FS248" s="13"/>
      <c r="FT248" s="13"/>
      <c r="FU248" s="13"/>
      <c r="FV248" s="13"/>
      <c r="FW248" s="13"/>
      <c r="FX248" s="13"/>
      <c r="FY248" s="13"/>
      <c r="FZ248" s="13"/>
      <c r="GA248" s="13"/>
      <c r="GB248" s="13"/>
      <c r="GC248" s="13"/>
      <c r="GD248" s="13"/>
      <c r="GE248" s="13"/>
      <c r="GF248" s="13"/>
      <c r="GG248" s="13"/>
      <c r="GH248" s="13"/>
      <c r="GI248" s="13"/>
      <c r="GJ248" s="13"/>
      <c r="GK248" s="13"/>
      <c r="GL248" s="13"/>
      <c r="GM248" s="13"/>
      <c r="GN248" s="13"/>
      <c r="GO248" s="13"/>
      <c r="GP248" s="13"/>
      <c r="GQ248" s="13"/>
      <c r="GR248" s="13"/>
      <c r="GS248" s="13"/>
      <c r="GT248" s="13"/>
      <c r="GU248" s="13"/>
      <c r="GV248" s="13"/>
      <c r="GW248" s="13"/>
      <c r="GX248" s="13"/>
      <c r="GY248" s="13"/>
      <c r="GZ248" s="13"/>
      <c r="HA248" s="13"/>
      <c r="HB248" s="13"/>
      <c r="HC248" s="13"/>
      <c r="HD248" s="13"/>
      <c r="HE248" s="13"/>
      <c r="HF248" s="13"/>
      <c r="HG248" s="13"/>
      <c r="HH248" s="13"/>
      <c r="HI248" s="13"/>
      <c r="HJ248" s="13"/>
      <c r="HK248" s="13"/>
      <c r="HL248" s="13"/>
      <c r="HM248" s="13"/>
      <c r="HN248" s="13"/>
      <c r="HO248" s="13"/>
      <c r="HP248" s="13"/>
      <c r="HQ248" s="13"/>
      <c r="HR248" s="13"/>
      <c r="HS248" s="13"/>
      <c r="HT248" s="13"/>
      <c r="HU248" s="13"/>
      <c r="HV248" s="13"/>
      <c r="HW248" s="13"/>
      <c r="HX248" s="13"/>
      <c r="HY248" s="13"/>
      <c r="HZ248" s="13"/>
      <c r="IA248" s="13"/>
      <c r="IB248" s="13"/>
      <c r="IC248" s="13"/>
      <c r="ID248" s="13"/>
      <c r="IE248" s="13"/>
      <c r="IF248" s="13"/>
      <c r="IG248" s="13"/>
      <c r="IH248" s="13"/>
      <c r="II248" s="13"/>
      <c r="IJ248" s="13"/>
      <c r="IK248" s="13"/>
      <c r="IL248" s="13"/>
      <c r="IM248" s="13"/>
      <c r="IN248" s="13"/>
      <c r="IO248" s="13"/>
      <c r="IP248" s="13"/>
      <c r="IQ248" s="13"/>
      <c r="IR248" s="13"/>
      <c r="IS248" s="13"/>
      <c r="IT248" s="13"/>
      <c r="IU248" s="13"/>
      <c r="IV248" s="13"/>
      <c r="IW248" s="13"/>
      <c r="IX248" s="13"/>
      <c r="IY248" s="13"/>
      <c r="IZ248" s="13"/>
      <c r="JA248" s="13"/>
      <c r="JB248" s="13"/>
      <c r="JC248" s="13"/>
      <c r="JD248" s="13"/>
      <c r="JE248" s="13"/>
      <c r="JF248" s="13"/>
      <c r="JG248" s="13"/>
      <c r="JH248" s="13"/>
      <c r="JI248" s="13"/>
      <c r="JJ248" s="13"/>
      <c r="JK248" s="13"/>
      <c r="JL248" s="13"/>
      <c r="JM248" s="13"/>
      <c r="JN248" s="13"/>
      <c r="JO248" s="13"/>
      <c r="JP248" s="13"/>
      <c r="JQ248" s="13"/>
      <c r="JR248" s="13"/>
      <c r="JS248" s="13"/>
      <c r="JT248" s="13"/>
      <c r="JU248" s="13"/>
      <c r="JV248" s="13"/>
      <c r="JW248" s="13"/>
      <c r="JX248" s="13"/>
      <c r="JY248" s="13"/>
      <c r="JZ248" s="13"/>
      <c r="KA248" s="13"/>
      <c r="KB248" s="13"/>
      <c r="KC248" s="13"/>
      <c r="KD248" s="13"/>
      <c r="KE248" s="13"/>
      <c r="KF248" s="13"/>
      <c r="KG248" s="13"/>
      <c r="KH248" s="13"/>
      <c r="KI248" s="13"/>
      <c r="KJ248" s="13"/>
      <c r="KK248" s="13"/>
      <c r="KL248" s="13"/>
      <c r="KM248" s="13"/>
      <c r="KN248" s="13"/>
      <c r="KO248" s="13"/>
      <c r="KP248" s="13"/>
      <c r="KQ248" s="13"/>
      <c r="KR248" s="13"/>
      <c r="KS248" s="13"/>
      <c r="KT248" s="13"/>
      <c r="KU248" s="13"/>
      <c r="KV248" s="13"/>
      <c r="KW248" s="13"/>
      <c r="KX248" s="13"/>
      <c r="KY248" s="13"/>
      <c r="KZ248" s="13"/>
      <c r="LA248" s="13"/>
      <c r="LB248" s="13"/>
      <c r="LC248" s="13"/>
      <c r="LD248" s="13"/>
      <c r="LE248" s="13"/>
      <c r="LF248" s="13"/>
      <c r="LG248" s="13"/>
      <c r="LH248" s="13"/>
      <c r="LI248" s="13"/>
      <c r="LJ248" s="13"/>
      <c r="LK248" s="13"/>
      <c r="LL248" s="13"/>
      <c r="LM248" s="13"/>
      <c r="LN248" s="13"/>
      <c r="LO248" s="13"/>
      <c r="LP248" s="13"/>
      <c r="LQ248" s="13"/>
      <c r="LR248" s="13"/>
      <c r="LS248" s="13"/>
      <c r="LT248" s="13"/>
      <c r="LU248" s="13"/>
      <c r="LV248" s="13"/>
      <c r="LW248" s="13"/>
      <c r="LX248" s="13"/>
      <c r="LY248" s="13"/>
      <c r="LZ248" s="13"/>
      <c r="MA248" s="13"/>
      <c r="MB248" s="13"/>
      <c r="MC248" s="13"/>
      <c r="MD248" s="13"/>
      <c r="ME248" s="13"/>
      <c r="MF248" s="13"/>
      <c r="MG248" s="13"/>
      <c r="MH248" s="13"/>
      <c r="MI248" s="13"/>
      <c r="MJ248" s="13"/>
      <c r="MK248" s="13"/>
      <c r="ML248" s="13"/>
      <c r="MM248" s="13"/>
      <c r="MN248" s="13"/>
      <c r="MO248" s="13"/>
      <c r="MP248" s="13"/>
      <c r="MQ248" s="13"/>
      <c r="MR248" s="13"/>
      <c r="MS248" s="13"/>
      <c r="MT248" s="13"/>
      <c r="MU248" s="13"/>
      <c r="MV248" s="13"/>
      <c r="MW248" s="13"/>
      <c r="MX248" s="13"/>
      <c r="MY248" s="13"/>
      <c r="MZ248" s="13"/>
      <c r="NA248" s="13"/>
      <c r="NB248" s="13"/>
      <c r="NC248" s="13"/>
      <c r="ND248" s="13"/>
    </row>
    <row r="249" spans="1:368" s="238" customFormat="1" x14ac:dyDescent="0.25">
      <c r="A249" s="354"/>
      <c r="B249" s="354"/>
      <c r="C249" s="355"/>
      <c r="D249" s="354"/>
      <c r="E249" s="354"/>
      <c r="F249" s="354"/>
      <c r="G249" s="354"/>
      <c r="H249" s="354"/>
      <c r="I249" s="354"/>
      <c r="J249" s="354"/>
      <c r="K249" s="356"/>
      <c r="L249" s="356"/>
      <c r="M249" s="357"/>
      <c r="N249" s="357"/>
      <c r="O249" s="410"/>
      <c r="P249" s="361"/>
      <c r="Q249" s="359"/>
      <c r="R249" s="491"/>
      <c r="S249" s="409"/>
      <c r="T249" s="408"/>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c r="DR249" s="13"/>
      <c r="DS249" s="13"/>
      <c r="DT249" s="13"/>
      <c r="DU249" s="13"/>
      <c r="DV249" s="13"/>
      <c r="DW249" s="13"/>
      <c r="DX249" s="13"/>
      <c r="DY249" s="13"/>
      <c r="DZ249" s="13"/>
      <c r="EA249" s="13"/>
      <c r="EB249" s="13"/>
      <c r="EC249" s="13"/>
      <c r="ED249" s="13"/>
      <c r="EE249" s="13"/>
      <c r="EF249" s="13"/>
      <c r="EG249" s="13"/>
      <c r="EH249" s="13"/>
      <c r="EI249" s="13"/>
      <c r="EJ249" s="13"/>
      <c r="EK249" s="13"/>
      <c r="EL249" s="13"/>
      <c r="EM249" s="13"/>
      <c r="EN249" s="13"/>
      <c r="EO249" s="13"/>
      <c r="EP249" s="13"/>
      <c r="EQ249" s="13"/>
      <c r="ER249" s="13"/>
      <c r="ES249" s="13"/>
      <c r="ET249" s="13"/>
      <c r="EU249" s="13"/>
      <c r="EV249" s="13"/>
      <c r="EW249" s="13"/>
      <c r="EX249" s="13"/>
      <c r="EY249" s="13"/>
      <c r="EZ249" s="13"/>
      <c r="FA249" s="13"/>
      <c r="FB249" s="13"/>
      <c r="FC249" s="13"/>
      <c r="FD249" s="13"/>
      <c r="FE249" s="13"/>
      <c r="FF249" s="13"/>
      <c r="FG249" s="13"/>
      <c r="FH249" s="13"/>
      <c r="FI249" s="13"/>
      <c r="FJ249" s="13"/>
      <c r="FK249" s="13"/>
      <c r="FL249" s="13"/>
      <c r="FM249" s="13"/>
      <c r="FN249" s="13"/>
      <c r="FO249" s="13"/>
      <c r="FP249" s="13"/>
      <c r="FQ249" s="13"/>
      <c r="FR249" s="13"/>
      <c r="FS249" s="13"/>
      <c r="FT249" s="13"/>
      <c r="FU249" s="13"/>
      <c r="FV249" s="13"/>
      <c r="FW249" s="13"/>
      <c r="FX249" s="13"/>
      <c r="FY249" s="13"/>
      <c r="FZ249" s="13"/>
      <c r="GA249" s="13"/>
      <c r="GB249" s="13"/>
      <c r="GC249" s="13"/>
      <c r="GD249" s="13"/>
      <c r="GE249" s="13"/>
      <c r="GF249" s="13"/>
      <c r="GG249" s="13"/>
      <c r="GH249" s="13"/>
      <c r="GI249" s="13"/>
      <c r="GJ249" s="13"/>
      <c r="GK249" s="13"/>
      <c r="GL249" s="13"/>
      <c r="GM249" s="13"/>
      <c r="GN249" s="13"/>
      <c r="GO249" s="13"/>
      <c r="GP249" s="13"/>
      <c r="GQ249" s="13"/>
      <c r="GR249" s="13"/>
      <c r="GS249" s="13"/>
      <c r="GT249" s="13"/>
      <c r="GU249" s="13"/>
      <c r="GV249" s="13"/>
      <c r="GW249" s="13"/>
      <c r="GX249" s="13"/>
      <c r="GY249" s="13"/>
      <c r="GZ249" s="13"/>
      <c r="HA249" s="13"/>
      <c r="HB249" s="13"/>
      <c r="HC249" s="13"/>
      <c r="HD249" s="13"/>
      <c r="HE249" s="13"/>
      <c r="HF249" s="13"/>
      <c r="HG249" s="13"/>
      <c r="HH249" s="13"/>
      <c r="HI249" s="13"/>
      <c r="HJ249" s="13"/>
      <c r="HK249" s="13"/>
      <c r="HL249" s="13"/>
      <c r="HM249" s="13"/>
      <c r="HN249" s="13"/>
      <c r="HO249" s="13"/>
      <c r="HP249" s="13"/>
      <c r="HQ249" s="13"/>
      <c r="HR249" s="13"/>
      <c r="HS249" s="13"/>
      <c r="HT249" s="13"/>
      <c r="HU249" s="13"/>
      <c r="HV249" s="13"/>
      <c r="HW249" s="13"/>
      <c r="HX249" s="13"/>
      <c r="HY249" s="13"/>
      <c r="HZ249" s="13"/>
      <c r="IA249" s="13"/>
      <c r="IB249" s="13"/>
      <c r="IC249" s="13"/>
      <c r="ID249" s="13"/>
      <c r="IE249" s="13"/>
      <c r="IF249" s="13"/>
      <c r="IG249" s="13"/>
      <c r="IH249" s="13"/>
      <c r="II249" s="13"/>
      <c r="IJ249" s="13"/>
      <c r="IK249" s="13"/>
      <c r="IL249" s="13"/>
      <c r="IM249" s="13"/>
      <c r="IN249" s="13"/>
      <c r="IO249" s="13"/>
      <c r="IP249" s="13"/>
      <c r="IQ249" s="13"/>
      <c r="IR249" s="13"/>
      <c r="IS249" s="13"/>
      <c r="IT249" s="13"/>
      <c r="IU249" s="13"/>
      <c r="IV249" s="13"/>
      <c r="IW249" s="13"/>
      <c r="IX249" s="13"/>
      <c r="IY249" s="13"/>
      <c r="IZ249" s="13"/>
      <c r="JA249" s="13"/>
      <c r="JB249" s="13"/>
      <c r="JC249" s="13"/>
      <c r="JD249" s="13"/>
      <c r="JE249" s="13"/>
      <c r="JF249" s="13"/>
      <c r="JG249" s="13"/>
      <c r="JH249" s="13"/>
      <c r="JI249" s="13"/>
      <c r="JJ249" s="13"/>
      <c r="JK249" s="13"/>
      <c r="JL249" s="13"/>
      <c r="JM249" s="13"/>
      <c r="JN249" s="13"/>
      <c r="JO249" s="13"/>
      <c r="JP249" s="13"/>
      <c r="JQ249" s="13"/>
      <c r="JR249" s="13"/>
      <c r="JS249" s="13"/>
      <c r="JT249" s="13"/>
      <c r="JU249" s="13"/>
      <c r="JV249" s="13"/>
      <c r="JW249" s="13"/>
      <c r="JX249" s="13"/>
      <c r="JY249" s="13"/>
      <c r="JZ249" s="13"/>
      <c r="KA249" s="13"/>
      <c r="KB249" s="13"/>
      <c r="KC249" s="13"/>
      <c r="KD249" s="13"/>
      <c r="KE249" s="13"/>
      <c r="KF249" s="13"/>
      <c r="KG249" s="13"/>
      <c r="KH249" s="13"/>
      <c r="KI249" s="13"/>
      <c r="KJ249" s="13"/>
      <c r="KK249" s="13"/>
      <c r="KL249" s="13"/>
      <c r="KM249" s="13"/>
      <c r="KN249" s="13"/>
      <c r="KO249" s="13"/>
      <c r="KP249" s="13"/>
      <c r="KQ249" s="13"/>
      <c r="KR249" s="13"/>
      <c r="KS249" s="13"/>
      <c r="KT249" s="13"/>
      <c r="KU249" s="13"/>
      <c r="KV249" s="13"/>
      <c r="KW249" s="13"/>
      <c r="KX249" s="13"/>
      <c r="KY249" s="13"/>
      <c r="KZ249" s="13"/>
      <c r="LA249" s="13"/>
      <c r="LB249" s="13"/>
      <c r="LC249" s="13"/>
      <c r="LD249" s="13"/>
      <c r="LE249" s="13"/>
      <c r="LF249" s="13"/>
      <c r="LG249" s="13"/>
      <c r="LH249" s="13"/>
      <c r="LI249" s="13"/>
      <c r="LJ249" s="13"/>
      <c r="LK249" s="13"/>
      <c r="LL249" s="13"/>
      <c r="LM249" s="13"/>
      <c r="LN249" s="13"/>
      <c r="LO249" s="13"/>
      <c r="LP249" s="13"/>
      <c r="LQ249" s="13"/>
      <c r="LR249" s="13"/>
      <c r="LS249" s="13"/>
      <c r="LT249" s="13"/>
      <c r="LU249" s="13"/>
      <c r="LV249" s="13"/>
      <c r="LW249" s="13"/>
      <c r="LX249" s="13"/>
      <c r="LY249" s="13"/>
      <c r="LZ249" s="13"/>
      <c r="MA249" s="13"/>
      <c r="MB249" s="13"/>
      <c r="MC249" s="13"/>
      <c r="MD249" s="13"/>
      <c r="ME249" s="13"/>
      <c r="MF249" s="13"/>
      <c r="MG249" s="13"/>
      <c r="MH249" s="13"/>
      <c r="MI249" s="13"/>
      <c r="MJ249" s="13"/>
      <c r="MK249" s="13"/>
      <c r="ML249" s="13"/>
      <c r="MM249" s="13"/>
      <c r="MN249" s="13"/>
      <c r="MO249" s="13"/>
      <c r="MP249" s="13"/>
      <c r="MQ249" s="13"/>
      <c r="MR249" s="13"/>
      <c r="MS249" s="13"/>
      <c r="MT249" s="13"/>
      <c r="MU249" s="13"/>
      <c r="MV249" s="13"/>
      <c r="MW249" s="13"/>
      <c r="MX249" s="13"/>
      <c r="MY249" s="13"/>
      <c r="MZ249" s="13"/>
      <c r="NA249" s="13"/>
      <c r="NB249" s="13"/>
      <c r="NC249" s="13"/>
      <c r="ND249" s="13"/>
    </row>
    <row r="250" spans="1:368" x14ac:dyDescent="0.25">
      <c r="O250" s="410"/>
      <c r="P250" s="361"/>
      <c r="Q250" s="359"/>
      <c r="R250" s="491"/>
      <c r="S250" s="409"/>
      <c r="T250" s="408"/>
    </row>
    <row r="251" spans="1:368" x14ac:dyDescent="0.25">
      <c r="O251" s="410"/>
      <c r="P251" s="361"/>
      <c r="Q251" s="359"/>
      <c r="R251" s="491"/>
      <c r="S251" s="409"/>
      <c r="T251" s="408"/>
    </row>
    <row r="252" spans="1:368" x14ac:dyDescent="0.25">
      <c r="O252" s="410"/>
      <c r="P252" s="361"/>
      <c r="Q252" s="359"/>
      <c r="R252" s="491"/>
      <c r="S252" s="409"/>
      <c r="T252" s="408"/>
    </row>
    <row r="253" spans="1:368" x14ac:dyDescent="0.25">
      <c r="O253" s="410"/>
      <c r="P253" s="361"/>
      <c r="Q253" s="359"/>
      <c r="R253" s="491"/>
      <c r="S253" s="409"/>
      <c r="T253" s="408"/>
    </row>
    <row r="254" spans="1:368" x14ac:dyDescent="0.25">
      <c r="O254" s="410"/>
      <c r="P254" s="361"/>
      <c r="Q254" s="359"/>
      <c r="R254" s="491"/>
      <c r="S254" s="409"/>
      <c r="T254" s="408"/>
    </row>
    <row r="255" spans="1:368" x14ac:dyDescent="0.25">
      <c r="O255" s="410"/>
      <c r="P255" s="361"/>
      <c r="Q255" s="359"/>
      <c r="R255" s="491"/>
      <c r="S255" s="409"/>
      <c r="T255" s="408"/>
    </row>
    <row r="256" spans="1:368" x14ac:dyDescent="0.25">
      <c r="O256" s="410"/>
      <c r="P256" s="361"/>
      <c r="Q256" s="359"/>
      <c r="R256" s="491"/>
      <c r="S256" s="409"/>
      <c r="T256" s="408"/>
    </row>
    <row r="257" spans="15:20" x14ac:dyDescent="0.25">
      <c r="O257" s="410"/>
      <c r="P257" s="361"/>
      <c r="Q257" s="359"/>
      <c r="R257" s="491"/>
      <c r="S257" s="409"/>
      <c r="T257" s="408"/>
    </row>
    <row r="258" spans="15:20" x14ac:dyDescent="0.25">
      <c r="O258" s="410"/>
      <c r="P258" s="361"/>
      <c r="Q258" s="359"/>
      <c r="R258" s="491"/>
      <c r="S258" s="409"/>
      <c r="T258" s="408"/>
    </row>
    <row r="259" spans="15:20" x14ac:dyDescent="0.25">
      <c r="O259" s="410"/>
      <c r="P259" s="361"/>
      <c r="Q259" s="359"/>
      <c r="R259" s="491"/>
      <c r="S259" s="409"/>
      <c r="T259" s="408"/>
    </row>
    <row r="260" spans="15:20" x14ac:dyDescent="0.25">
      <c r="O260" s="410"/>
      <c r="P260" s="361"/>
      <c r="Q260" s="359"/>
      <c r="R260" s="491"/>
      <c r="S260" s="409"/>
      <c r="T260" s="408"/>
    </row>
    <row r="261" spans="15:20" x14ac:dyDescent="0.25">
      <c r="O261" s="410"/>
      <c r="P261" s="361"/>
      <c r="Q261" s="359"/>
      <c r="R261" s="491"/>
      <c r="S261" s="409"/>
      <c r="T261" s="408"/>
    </row>
    <row r="262" spans="15:20" x14ac:dyDescent="0.25">
      <c r="O262" s="410"/>
      <c r="P262" s="361"/>
      <c r="Q262" s="359"/>
      <c r="R262" s="491"/>
      <c r="S262" s="409"/>
      <c r="T262" s="408"/>
    </row>
    <row r="263" spans="15:20" x14ac:dyDescent="0.25">
      <c r="O263" s="410"/>
      <c r="P263" s="361"/>
      <c r="Q263" s="359"/>
      <c r="R263" s="491"/>
      <c r="S263" s="409"/>
      <c r="T263" s="408"/>
    </row>
    <row r="264" spans="15:20" x14ac:dyDescent="0.25">
      <c r="O264" s="410"/>
      <c r="P264" s="361"/>
      <c r="Q264" s="359"/>
      <c r="R264" s="491"/>
      <c r="S264" s="409"/>
      <c r="T264" s="408"/>
    </row>
    <row r="265" spans="15:20" x14ac:dyDescent="0.25">
      <c r="O265" s="410"/>
      <c r="P265" s="361"/>
      <c r="Q265" s="359"/>
      <c r="R265" s="491"/>
      <c r="S265" s="409"/>
      <c r="T265" s="408"/>
    </row>
    <row r="266" spans="15:20" x14ac:dyDescent="0.25">
      <c r="O266" s="410"/>
      <c r="P266" s="361"/>
      <c r="Q266" s="359"/>
      <c r="R266" s="491"/>
      <c r="S266" s="409"/>
      <c r="T266" s="408"/>
    </row>
    <row r="267" spans="15:20" x14ac:dyDescent="0.25">
      <c r="O267" s="410"/>
      <c r="P267" s="361"/>
      <c r="Q267" s="359"/>
      <c r="R267" s="491"/>
      <c r="S267" s="409"/>
      <c r="T267" s="408"/>
    </row>
    <row r="268" spans="15:20" x14ac:dyDescent="0.25">
      <c r="O268" s="410"/>
      <c r="P268" s="361"/>
      <c r="Q268" s="359"/>
      <c r="R268" s="491"/>
      <c r="S268" s="409"/>
      <c r="T268" s="408"/>
    </row>
    <row r="269" spans="15:20" x14ac:dyDescent="0.25">
      <c r="O269" s="410"/>
      <c r="P269" s="361"/>
      <c r="Q269" s="359"/>
      <c r="R269" s="491"/>
      <c r="S269" s="409"/>
      <c r="T269" s="408"/>
    </row>
    <row r="270" spans="15:20" x14ac:dyDescent="0.25">
      <c r="O270" s="410"/>
      <c r="P270" s="361"/>
      <c r="Q270" s="359"/>
      <c r="R270" s="491"/>
      <c r="S270" s="409"/>
      <c r="T270" s="408"/>
    </row>
    <row r="271" spans="15:20" x14ac:dyDescent="0.25">
      <c r="O271" s="410"/>
      <c r="P271" s="361"/>
      <c r="Q271" s="359"/>
      <c r="R271" s="491"/>
      <c r="S271" s="409"/>
      <c r="T271" s="408"/>
    </row>
    <row r="272" spans="15:20" x14ac:dyDescent="0.25">
      <c r="O272" s="410"/>
      <c r="P272" s="361"/>
      <c r="Q272" s="359"/>
      <c r="R272" s="491"/>
      <c r="S272" s="409"/>
      <c r="T272" s="408"/>
    </row>
    <row r="273" spans="15:20" x14ac:dyDescent="0.25">
      <c r="O273" s="410"/>
      <c r="P273" s="361"/>
      <c r="Q273" s="359"/>
      <c r="R273" s="491"/>
      <c r="S273" s="409"/>
      <c r="T273" s="408"/>
    </row>
    <row r="274" spans="15:20" x14ac:dyDescent="0.25">
      <c r="O274" s="410"/>
      <c r="P274" s="361"/>
      <c r="Q274" s="359"/>
      <c r="R274" s="491"/>
      <c r="S274" s="409"/>
      <c r="T274" s="408"/>
    </row>
    <row r="275" spans="15:20" x14ac:dyDescent="0.25">
      <c r="O275" s="410"/>
      <c r="P275" s="361"/>
      <c r="Q275" s="359"/>
      <c r="R275" s="491"/>
      <c r="S275" s="409"/>
      <c r="T275" s="408"/>
    </row>
    <row r="276" spans="15:20" x14ac:dyDescent="0.25">
      <c r="O276" s="410"/>
      <c r="P276" s="361"/>
      <c r="Q276" s="359"/>
      <c r="R276" s="491"/>
      <c r="S276" s="409"/>
      <c r="T276" s="408"/>
    </row>
    <row r="277" spans="15:20" x14ac:dyDescent="0.25">
      <c r="O277" s="410"/>
      <c r="P277" s="361"/>
      <c r="Q277" s="359"/>
      <c r="R277" s="491"/>
      <c r="S277" s="409"/>
      <c r="T277" s="408"/>
    </row>
    <row r="278" spans="15:20" x14ac:dyDescent="0.25">
      <c r="O278" s="410"/>
      <c r="P278" s="361"/>
      <c r="Q278" s="359"/>
      <c r="R278" s="491"/>
      <c r="S278" s="409"/>
      <c r="T278" s="408"/>
    </row>
    <row r="279" spans="15:20" x14ac:dyDescent="0.25">
      <c r="O279" s="410"/>
      <c r="P279" s="361"/>
      <c r="Q279" s="359"/>
      <c r="R279" s="491"/>
      <c r="S279" s="409"/>
      <c r="T279" s="408"/>
    </row>
    <row r="280" spans="15:20" x14ac:dyDescent="0.25">
      <c r="O280" s="410"/>
      <c r="P280" s="361"/>
      <c r="Q280" s="359"/>
      <c r="R280" s="491"/>
      <c r="S280" s="409"/>
      <c r="T280" s="408"/>
    </row>
    <row r="281" spans="15:20" x14ac:dyDescent="0.25">
      <c r="O281" s="410"/>
      <c r="P281" s="361"/>
      <c r="Q281" s="359"/>
      <c r="R281" s="491"/>
      <c r="S281" s="409"/>
      <c r="T281" s="408"/>
    </row>
    <row r="282" spans="15:20" x14ac:dyDescent="0.25">
      <c r="O282" s="410"/>
      <c r="P282" s="361"/>
      <c r="Q282" s="359"/>
      <c r="R282" s="491"/>
      <c r="S282" s="409"/>
      <c r="T282" s="408"/>
    </row>
    <row r="283" spans="15:20" x14ac:dyDescent="0.25">
      <c r="O283" s="410"/>
      <c r="P283" s="361"/>
      <c r="Q283" s="359"/>
      <c r="R283" s="491"/>
      <c r="S283" s="409"/>
      <c r="T283" s="408"/>
    </row>
    <row r="284" spans="15:20" x14ac:dyDescent="0.25">
      <c r="O284" s="410"/>
      <c r="P284" s="361"/>
      <c r="Q284" s="359"/>
      <c r="R284" s="491"/>
      <c r="S284" s="409"/>
      <c r="T284" s="408"/>
    </row>
    <row r="285" spans="15:20" x14ac:dyDescent="0.25">
      <c r="O285" s="410"/>
      <c r="P285" s="361"/>
      <c r="Q285" s="359"/>
      <c r="R285" s="491"/>
      <c r="S285" s="409"/>
      <c r="T285" s="408"/>
    </row>
    <row r="286" spans="15:20" x14ac:dyDescent="0.25">
      <c r="O286" s="410"/>
      <c r="P286" s="361"/>
      <c r="Q286" s="359"/>
      <c r="R286" s="491"/>
      <c r="S286" s="409"/>
      <c r="T286" s="408"/>
    </row>
    <row r="287" spans="15:20" x14ac:dyDescent="0.25">
      <c r="O287" s="410"/>
      <c r="P287" s="361"/>
      <c r="Q287" s="359"/>
      <c r="R287" s="491"/>
      <c r="S287" s="409"/>
      <c r="T287" s="408"/>
    </row>
    <row r="288" spans="15:20" x14ac:dyDescent="0.25">
      <c r="O288" s="410"/>
      <c r="P288" s="361"/>
      <c r="Q288" s="359"/>
      <c r="R288" s="491"/>
      <c r="S288" s="409"/>
      <c r="T288" s="408"/>
    </row>
    <row r="289" spans="15:20" x14ac:dyDescent="0.25">
      <c r="O289" s="410"/>
      <c r="P289" s="361"/>
      <c r="Q289" s="359"/>
      <c r="R289" s="491"/>
      <c r="S289" s="409"/>
      <c r="T289" s="408"/>
    </row>
    <row r="290" spans="15:20" x14ac:dyDescent="0.25">
      <c r="O290" s="410"/>
      <c r="P290" s="361"/>
      <c r="Q290" s="359"/>
      <c r="R290" s="491"/>
      <c r="S290" s="409"/>
      <c r="T290" s="408"/>
    </row>
    <row r="291" spans="15:20" x14ac:dyDescent="0.25">
      <c r="O291" s="410"/>
      <c r="P291" s="361"/>
      <c r="Q291" s="359"/>
      <c r="R291" s="491"/>
      <c r="S291" s="409"/>
      <c r="T291" s="408"/>
    </row>
    <row r="292" spans="15:20" x14ac:dyDescent="0.25">
      <c r="O292" s="410"/>
      <c r="P292" s="361"/>
      <c r="Q292" s="359"/>
      <c r="R292" s="491"/>
      <c r="S292" s="409"/>
      <c r="T292" s="408"/>
    </row>
    <row r="293" spans="15:20" x14ac:dyDescent="0.25">
      <c r="O293" s="410"/>
      <c r="P293" s="361"/>
      <c r="Q293" s="359"/>
      <c r="R293" s="491"/>
      <c r="S293" s="409"/>
      <c r="T293" s="408"/>
    </row>
    <row r="294" spans="15:20" x14ac:dyDescent="0.25">
      <c r="O294" s="410"/>
      <c r="P294" s="361"/>
      <c r="Q294" s="359"/>
      <c r="R294" s="491"/>
      <c r="S294" s="409"/>
      <c r="T294" s="408"/>
    </row>
    <row r="295" spans="15:20" x14ac:dyDescent="0.25">
      <c r="O295" s="410"/>
      <c r="P295" s="361"/>
      <c r="Q295" s="359"/>
      <c r="R295" s="491"/>
      <c r="S295" s="409"/>
      <c r="T295" s="408"/>
    </row>
    <row r="296" spans="15:20" x14ac:dyDescent="0.25">
      <c r="O296" s="410"/>
      <c r="P296" s="361"/>
      <c r="Q296" s="359"/>
      <c r="R296" s="491"/>
      <c r="S296" s="409"/>
      <c r="T296" s="408"/>
    </row>
    <row r="297" spans="15:20" x14ac:dyDescent="0.25">
      <c r="O297" s="410"/>
      <c r="P297" s="361"/>
      <c r="Q297" s="359"/>
      <c r="R297" s="491"/>
      <c r="S297" s="409"/>
      <c r="T297" s="408"/>
    </row>
    <row r="298" spans="15:20" x14ac:dyDescent="0.25">
      <c r="O298" s="410"/>
      <c r="P298" s="361"/>
      <c r="Q298" s="359"/>
      <c r="R298" s="491"/>
      <c r="S298" s="409"/>
      <c r="T298" s="408"/>
    </row>
    <row r="299" spans="15:20" x14ac:dyDescent="0.25">
      <c r="O299" s="410"/>
      <c r="P299" s="361"/>
      <c r="Q299" s="359"/>
      <c r="R299" s="491"/>
      <c r="S299" s="409"/>
      <c r="T299" s="408"/>
    </row>
    <row r="300" spans="15:20" x14ac:dyDescent="0.25">
      <c r="O300" s="410"/>
      <c r="P300" s="361"/>
      <c r="Q300" s="359"/>
      <c r="R300" s="491"/>
      <c r="S300" s="409"/>
      <c r="T300" s="408"/>
    </row>
    <row r="301" spans="15:20" x14ac:dyDescent="0.25">
      <c r="O301" s="410"/>
      <c r="P301" s="361"/>
      <c r="Q301" s="359"/>
      <c r="R301" s="491"/>
      <c r="S301" s="409"/>
      <c r="T301" s="408"/>
    </row>
    <row r="302" spans="15:20" x14ac:dyDescent="0.25">
      <c r="O302" s="410"/>
      <c r="P302" s="361"/>
      <c r="Q302" s="359"/>
      <c r="R302" s="491"/>
      <c r="S302" s="409"/>
      <c r="T302" s="408"/>
    </row>
    <row r="303" spans="15:20" x14ac:dyDescent="0.25">
      <c r="O303" s="410"/>
      <c r="P303" s="361"/>
      <c r="Q303" s="359"/>
      <c r="R303" s="491"/>
      <c r="S303" s="409"/>
      <c r="T303" s="408"/>
    </row>
    <row r="304" spans="15:20" x14ac:dyDescent="0.25">
      <c r="O304" s="410"/>
      <c r="P304" s="361"/>
      <c r="Q304" s="359"/>
      <c r="R304" s="491"/>
      <c r="S304" s="409"/>
      <c r="T304" s="408"/>
    </row>
    <row r="305" spans="15:20" x14ac:dyDescent="0.25">
      <c r="O305" s="410"/>
      <c r="P305" s="361"/>
      <c r="Q305" s="359"/>
      <c r="R305" s="491"/>
      <c r="S305" s="409"/>
      <c r="T305" s="408"/>
    </row>
    <row r="306" spans="15:20" x14ac:dyDescent="0.25">
      <c r="O306" s="410"/>
      <c r="P306" s="361"/>
      <c r="Q306" s="359"/>
      <c r="R306" s="491"/>
      <c r="S306" s="409"/>
      <c r="T306" s="408"/>
    </row>
    <row r="307" spans="15:20" x14ac:dyDescent="0.25">
      <c r="O307" s="410"/>
      <c r="P307" s="361"/>
      <c r="Q307" s="359"/>
      <c r="R307" s="491"/>
      <c r="S307" s="409"/>
      <c r="T307" s="408"/>
    </row>
    <row r="308" spans="15:20" x14ac:dyDescent="0.25">
      <c r="O308" s="410"/>
      <c r="P308" s="361"/>
      <c r="Q308" s="359"/>
      <c r="R308" s="491"/>
      <c r="S308" s="409"/>
      <c r="T308" s="408"/>
    </row>
    <row r="309" spans="15:20" x14ac:dyDescent="0.25">
      <c r="O309" s="410"/>
      <c r="P309" s="361"/>
      <c r="Q309" s="359"/>
      <c r="R309" s="491"/>
      <c r="S309" s="409"/>
      <c r="T309" s="408"/>
    </row>
    <row r="310" spans="15:20" x14ac:dyDescent="0.25">
      <c r="O310" s="410"/>
      <c r="P310" s="361"/>
      <c r="Q310" s="359"/>
      <c r="R310" s="491"/>
      <c r="S310" s="409"/>
      <c r="T310" s="408"/>
    </row>
    <row r="311" spans="15:20" x14ac:dyDescent="0.25">
      <c r="O311" s="410"/>
      <c r="P311" s="361"/>
      <c r="Q311" s="359"/>
      <c r="R311" s="491"/>
      <c r="S311" s="409"/>
      <c r="T311" s="408"/>
    </row>
    <row r="312" spans="15:20" x14ac:dyDescent="0.25">
      <c r="O312" s="410"/>
      <c r="P312" s="361"/>
      <c r="Q312" s="359"/>
      <c r="R312" s="491"/>
      <c r="S312" s="409"/>
      <c r="T312" s="408"/>
    </row>
    <row r="313" spans="15:20" x14ac:dyDescent="0.25">
      <c r="O313" s="410"/>
      <c r="P313" s="361"/>
      <c r="Q313" s="359"/>
      <c r="R313" s="491"/>
      <c r="S313" s="409"/>
      <c r="T313" s="408"/>
    </row>
    <row r="314" spans="15:20" x14ac:dyDescent="0.25">
      <c r="O314" s="410"/>
      <c r="P314" s="361"/>
      <c r="Q314" s="359"/>
      <c r="R314" s="491"/>
      <c r="S314" s="409"/>
      <c r="T314" s="408"/>
    </row>
    <row r="315" spans="15:20" x14ac:dyDescent="0.25">
      <c r="O315" s="410"/>
      <c r="P315" s="361"/>
      <c r="Q315" s="359"/>
      <c r="R315" s="491"/>
      <c r="S315" s="409"/>
      <c r="T315" s="408"/>
    </row>
    <row r="316" spans="15:20" x14ac:dyDescent="0.25">
      <c r="O316" s="410"/>
      <c r="P316" s="361"/>
      <c r="Q316" s="359"/>
      <c r="R316" s="491"/>
      <c r="S316" s="409"/>
      <c r="T316" s="408"/>
    </row>
    <row r="317" spans="15:20" x14ac:dyDescent="0.25">
      <c r="O317" s="410"/>
      <c r="P317" s="361"/>
      <c r="Q317" s="359"/>
      <c r="R317" s="491"/>
      <c r="S317" s="409"/>
      <c r="T317" s="408"/>
    </row>
    <row r="318" spans="15:20" x14ac:dyDescent="0.25">
      <c r="O318" s="410"/>
      <c r="P318" s="361"/>
      <c r="Q318" s="359"/>
      <c r="R318" s="491"/>
      <c r="S318" s="409"/>
      <c r="T318" s="408"/>
    </row>
    <row r="319" spans="15:20" x14ac:dyDescent="0.25">
      <c r="O319" s="410"/>
      <c r="P319" s="361"/>
      <c r="Q319" s="359"/>
      <c r="R319" s="491"/>
      <c r="S319" s="409"/>
      <c r="T319" s="408"/>
    </row>
    <row r="320" spans="15:20" x14ac:dyDescent="0.25">
      <c r="O320" s="410"/>
      <c r="P320" s="361"/>
      <c r="Q320" s="359"/>
      <c r="R320" s="491"/>
      <c r="S320" s="409"/>
      <c r="T320" s="408"/>
    </row>
    <row r="321" spans="15:20" x14ac:dyDescent="0.25">
      <c r="O321" s="410"/>
      <c r="P321" s="361"/>
      <c r="Q321" s="359"/>
      <c r="R321" s="491"/>
      <c r="S321" s="409"/>
      <c r="T321" s="408"/>
    </row>
    <row r="322" spans="15:20" x14ac:dyDescent="0.25">
      <c r="O322" s="410"/>
      <c r="P322" s="361"/>
      <c r="Q322" s="359"/>
      <c r="R322" s="491"/>
      <c r="S322" s="409"/>
      <c r="T322" s="408"/>
    </row>
    <row r="323" spans="15:20" x14ac:dyDescent="0.25">
      <c r="O323" s="410"/>
      <c r="P323" s="361"/>
      <c r="Q323" s="359"/>
      <c r="R323" s="491"/>
      <c r="S323" s="409"/>
      <c r="T323" s="408"/>
    </row>
    <row r="324" spans="15:20" x14ac:dyDescent="0.25">
      <c r="O324" s="410"/>
      <c r="P324" s="361"/>
      <c r="Q324" s="359"/>
      <c r="R324" s="491"/>
      <c r="S324" s="409"/>
      <c r="T324" s="408"/>
    </row>
    <row r="325" spans="15:20" x14ac:dyDescent="0.25">
      <c r="O325" s="410"/>
      <c r="P325" s="361"/>
      <c r="Q325" s="359"/>
      <c r="R325" s="491"/>
      <c r="S325" s="409"/>
      <c r="T325" s="408"/>
    </row>
    <row r="326" spans="15:20" x14ac:dyDescent="0.25">
      <c r="O326" s="410"/>
      <c r="P326" s="361"/>
      <c r="Q326" s="359"/>
      <c r="R326" s="491"/>
      <c r="S326" s="409"/>
      <c r="T326" s="408"/>
    </row>
    <row r="327" spans="15:20" x14ac:dyDescent="0.25">
      <c r="O327" s="410"/>
      <c r="P327" s="361"/>
      <c r="Q327" s="359"/>
      <c r="R327" s="491"/>
      <c r="S327" s="409"/>
      <c r="T327" s="408"/>
    </row>
    <row r="328" spans="15:20" x14ac:dyDescent="0.25">
      <c r="O328" s="410"/>
      <c r="P328" s="361"/>
      <c r="Q328" s="359"/>
      <c r="R328" s="491"/>
      <c r="S328" s="409"/>
      <c r="T328" s="408"/>
    </row>
    <row r="329" spans="15:20" x14ac:dyDescent="0.25">
      <c r="O329" s="410"/>
      <c r="P329" s="361"/>
      <c r="Q329" s="359"/>
      <c r="R329" s="491"/>
      <c r="S329" s="409"/>
      <c r="T329" s="408"/>
    </row>
    <row r="330" spans="15:20" x14ac:dyDescent="0.25">
      <c r="O330" s="410"/>
      <c r="P330" s="361"/>
      <c r="Q330" s="359"/>
      <c r="R330" s="491"/>
      <c r="S330" s="409"/>
      <c r="T330" s="408"/>
    </row>
    <row r="331" spans="15:20" x14ac:dyDescent="0.25">
      <c r="O331" s="410"/>
      <c r="P331" s="361"/>
      <c r="Q331" s="359"/>
      <c r="R331" s="491"/>
      <c r="S331" s="409"/>
      <c r="T331" s="408"/>
    </row>
    <row r="332" spans="15:20" x14ac:dyDescent="0.25">
      <c r="O332" s="410"/>
      <c r="P332" s="361"/>
      <c r="Q332" s="359"/>
      <c r="R332" s="491"/>
      <c r="S332" s="409"/>
      <c r="T332" s="408"/>
    </row>
    <row r="333" spans="15:20" x14ac:dyDescent="0.25">
      <c r="O333" s="410"/>
      <c r="P333" s="361"/>
      <c r="Q333" s="359"/>
      <c r="R333" s="491"/>
      <c r="S333" s="409"/>
      <c r="T333" s="408"/>
    </row>
    <row r="334" spans="15:20" x14ac:dyDescent="0.25">
      <c r="O334" s="410"/>
      <c r="P334" s="361"/>
      <c r="Q334" s="359"/>
      <c r="R334" s="491"/>
      <c r="S334" s="409"/>
      <c r="T334" s="408"/>
    </row>
    <row r="335" spans="15:20" x14ac:dyDescent="0.25">
      <c r="O335" s="410"/>
      <c r="P335" s="361"/>
      <c r="Q335" s="359"/>
      <c r="R335" s="491"/>
      <c r="S335" s="409"/>
      <c r="T335" s="408"/>
    </row>
    <row r="336" spans="15:20" x14ac:dyDescent="0.25">
      <c r="O336" s="410"/>
      <c r="P336" s="361"/>
      <c r="Q336" s="359"/>
      <c r="R336" s="491"/>
      <c r="S336" s="409"/>
      <c r="T336" s="408"/>
    </row>
    <row r="337" spans="15:20" x14ac:dyDescent="0.25">
      <c r="O337" s="410"/>
      <c r="P337" s="361"/>
      <c r="Q337" s="359"/>
      <c r="R337" s="491"/>
      <c r="S337" s="409"/>
      <c r="T337" s="408"/>
    </row>
    <row r="338" spans="15:20" x14ac:dyDescent="0.25">
      <c r="O338" s="410"/>
      <c r="P338" s="361"/>
      <c r="Q338" s="359"/>
      <c r="R338" s="491"/>
      <c r="S338" s="409"/>
      <c r="T338" s="408"/>
    </row>
    <row r="339" spans="15:20" x14ac:dyDescent="0.25">
      <c r="O339" s="410"/>
      <c r="P339" s="361"/>
      <c r="Q339" s="359"/>
      <c r="R339" s="491"/>
      <c r="S339" s="409"/>
      <c r="T339" s="408"/>
    </row>
    <row r="340" spans="15:20" x14ac:dyDescent="0.25">
      <c r="O340" s="410"/>
      <c r="P340" s="361"/>
      <c r="Q340" s="359"/>
      <c r="R340" s="491"/>
      <c r="S340" s="409"/>
      <c r="T340" s="408"/>
    </row>
    <row r="341" spans="15:20" x14ac:dyDescent="0.25">
      <c r="O341" s="410"/>
      <c r="P341" s="361"/>
      <c r="Q341" s="359"/>
      <c r="R341" s="491"/>
      <c r="S341" s="409"/>
      <c r="T341" s="408"/>
    </row>
    <row r="342" spans="15:20" x14ac:dyDescent="0.25">
      <c r="O342" s="410"/>
      <c r="P342" s="361"/>
      <c r="Q342" s="359"/>
      <c r="R342" s="491"/>
      <c r="S342" s="409"/>
      <c r="T342" s="408"/>
    </row>
    <row r="343" spans="15:20" x14ac:dyDescent="0.25">
      <c r="O343" s="410"/>
      <c r="P343" s="361"/>
      <c r="Q343" s="359"/>
      <c r="R343" s="491"/>
      <c r="S343" s="409"/>
      <c r="T343" s="408"/>
    </row>
    <row r="344" spans="15:20" x14ac:dyDescent="0.25">
      <c r="O344" s="410"/>
      <c r="P344" s="361"/>
      <c r="Q344" s="359"/>
      <c r="R344" s="491"/>
      <c r="S344" s="409"/>
      <c r="T344" s="408"/>
    </row>
    <row r="345" spans="15:20" x14ac:dyDescent="0.25">
      <c r="O345" s="410"/>
      <c r="P345" s="361"/>
      <c r="Q345" s="359"/>
      <c r="R345" s="491"/>
      <c r="S345" s="409"/>
      <c r="T345" s="408"/>
    </row>
    <row r="346" spans="15:20" x14ac:dyDescent="0.25">
      <c r="O346" s="410"/>
      <c r="P346" s="361"/>
      <c r="Q346" s="359"/>
      <c r="R346" s="491"/>
      <c r="S346" s="409"/>
      <c r="T346" s="408"/>
    </row>
    <row r="347" spans="15:20" x14ac:dyDescent="0.25">
      <c r="O347" s="410"/>
      <c r="P347" s="361"/>
      <c r="Q347" s="359"/>
      <c r="R347" s="491"/>
      <c r="S347" s="409"/>
      <c r="T347" s="408"/>
    </row>
    <row r="348" spans="15:20" x14ac:dyDescent="0.25">
      <c r="O348" s="410"/>
      <c r="P348" s="361"/>
      <c r="Q348" s="359"/>
      <c r="R348" s="491"/>
      <c r="S348" s="409"/>
      <c r="T348" s="408"/>
    </row>
    <row r="349" spans="15:20" x14ac:dyDescent="0.25">
      <c r="O349" s="410"/>
      <c r="P349" s="361"/>
      <c r="Q349" s="359"/>
      <c r="R349" s="491"/>
      <c r="S349" s="409"/>
      <c r="T349" s="408"/>
    </row>
    <row r="350" spans="15:20" x14ac:dyDescent="0.25">
      <c r="O350" s="410"/>
      <c r="P350" s="361"/>
      <c r="Q350" s="359"/>
      <c r="R350" s="491"/>
      <c r="S350" s="409"/>
      <c r="T350" s="408"/>
    </row>
    <row r="351" spans="15:20" x14ac:dyDescent="0.25">
      <c r="O351" s="410"/>
      <c r="P351" s="361"/>
      <c r="Q351" s="359"/>
      <c r="R351" s="491"/>
      <c r="S351" s="409"/>
      <c r="T351" s="408"/>
    </row>
    <row r="352" spans="15:20" x14ac:dyDescent="0.25">
      <c r="O352" s="410"/>
      <c r="P352" s="361"/>
      <c r="Q352" s="359"/>
      <c r="R352" s="491"/>
      <c r="S352" s="409"/>
      <c r="T352" s="408"/>
    </row>
    <row r="353" spans="15:20" x14ac:dyDescent="0.25">
      <c r="O353" s="410"/>
      <c r="P353" s="361"/>
      <c r="Q353" s="359"/>
      <c r="R353" s="491"/>
      <c r="S353" s="409"/>
      <c r="T353" s="408"/>
    </row>
    <row r="354" spans="15:20" x14ac:dyDescent="0.25">
      <c r="O354" s="410"/>
      <c r="P354" s="361"/>
      <c r="Q354" s="359"/>
      <c r="R354" s="491"/>
      <c r="S354" s="409"/>
      <c r="T354" s="408"/>
    </row>
    <row r="355" spans="15:20" x14ac:dyDescent="0.25">
      <c r="O355" s="410"/>
      <c r="P355" s="361"/>
      <c r="Q355" s="359"/>
      <c r="R355" s="491"/>
      <c r="S355" s="409"/>
      <c r="T355" s="408"/>
    </row>
    <row r="356" spans="15:20" x14ac:dyDescent="0.25">
      <c r="O356" s="410"/>
      <c r="P356" s="361"/>
      <c r="Q356" s="359"/>
      <c r="R356" s="491"/>
      <c r="S356" s="409"/>
      <c r="T356" s="408"/>
    </row>
    <row r="357" spans="15:20" x14ac:dyDescent="0.25">
      <c r="O357" s="410"/>
      <c r="P357" s="361"/>
      <c r="Q357" s="359"/>
      <c r="R357" s="491"/>
      <c r="S357" s="409"/>
      <c r="T357" s="408"/>
    </row>
    <row r="358" spans="15:20" x14ac:dyDescent="0.25">
      <c r="O358" s="410"/>
      <c r="P358" s="361"/>
      <c r="Q358" s="359"/>
      <c r="R358" s="491"/>
      <c r="S358" s="409"/>
      <c r="T358" s="408"/>
    </row>
    <row r="359" spans="15:20" x14ac:dyDescent="0.25">
      <c r="O359" s="410"/>
      <c r="P359" s="361"/>
      <c r="Q359" s="359"/>
      <c r="R359" s="491"/>
      <c r="S359" s="409"/>
      <c r="T359" s="408"/>
    </row>
    <row r="360" spans="15:20" x14ac:dyDescent="0.25">
      <c r="O360" s="410"/>
      <c r="P360" s="361"/>
      <c r="Q360" s="359"/>
      <c r="R360" s="491"/>
      <c r="S360" s="409"/>
      <c r="T360" s="408"/>
    </row>
    <row r="361" spans="15:20" x14ac:dyDescent="0.25">
      <c r="O361" s="410"/>
      <c r="P361" s="361"/>
      <c r="Q361" s="359"/>
      <c r="R361" s="491"/>
      <c r="S361" s="409"/>
      <c r="T361" s="408"/>
    </row>
    <row r="362" spans="15:20" x14ac:dyDescent="0.25">
      <c r="O362" s="410"/>
      <c r="P362" s="361"/>
      <c r="Q362" s="359"/>
      <c r="R362" s="491"/>
      <c r="S362" s="409"/>
      <c r="T362" s="408"/>
    </row>
    <row r="363" spans="15:20" x14ac:dyDescent="0.25">
      <c r="O363" s="410"/>
      <c r="P363" s="361"/>
      <c r="Q363" s="359"/>
      <c r="R363" s="491"/>
      <c r="S363" s="409"/>
      <c r="T363" s="408"/>
    </row>
    <row r="364" spans="15:20" x14ac:dyDescent="0.25">
      <c r="O364" s="410"/>
      <c r="P364" s="361"/>
      <c r="Q364" s="359"/>
      <c r="R364" s="491"/>
      <c r="S364" s="409"/>
      <c r="T364" s="408"/>
    </row>
    <row r="365" spans="15:20" x14ac:dyDescent="0.25">
      <c r="O365" s="410"/>
      <c r="P365" s="361"/>
      <c r="Q365" s="359"/>
      <c r="R365" s="491"/>
      <c r="S365" s="409"/>
      <c r="T365" s="408"/>
    </row>
    <row r="366" spans="15:20" x14ac:dyDescent="0.25">
      <c r="O366" s="410"/>
      <c r="P366" s="361"/>
      <c r="Q366" s="359"/>
      <c r="R366" s="491"/>
      <c r="S366" s="409"/>
      <c r="T366" s="408"/>
    </row>
    <row r="367" spans="15:20" x14ac:dyDescent="0.25">
      <c r="O367" s="410"/>
      <c r="P367" s="361"/>
      <c r="Q367" s="359"/>
      <c r="R367" s="491"/>
      <c r="S367" s="409"/>
      <c r="T367" s="408"/>
    </row>
    <row r="368" spans="15:20" x14ac:dyDescent="0.25">
      <c r="O368" s="410"/>
      <c r="P368" s="361"/>
      <c r="Q368" s="359"/>
      <c r="R368" s="491"/>
      <c r="S368" s="409"/>
      <c r="T368" s="408"/>
    </row>
    <row r="369" spans="15:20" x14ac:dyDescent="0.25">
      <c r="O369" s="410"/>
      <c r="P369" s="361"/>
      <c r="Q369" s="359"/>
      <c r="R369" s="491"/>
      <c r="S369" s="409"/>
      <c r="T369" s="408"/>
    </row>
    <row r="370" spans="15:20" x14ac:dyDescent="0.25">
      <c r="O370" s="410"/>
      <c r="P370" s="361"/>
      <c r="Q370" s="359"/>
      <c r="R370" s="491"/>
      <c r="S370" s="409"/>
      <c r="T370" s="408"/>
    </row>
    <row r="371" spans="15:20" x14ac:dyDescent="0.25">
      <c r="O371" s="410"/>
      <c r="P371" s="361"/>
      <c r="Q371" s="359"/>
      <c r="R371" s="491"/>
      <c r="S371" s="409"/>
      <c r="T371" s="408"/>
    </row>
    <row r="372" spans="15:20" x14ac:dyDescent="0.25">
      <c r="O372" s="410"/>
      <c r="P372" s="361"/>
      <c r="Q372" s="359"/>
      <c r="R372" s="491"/>
      <c r="S372" s="409"/>
      <c r="T372" s="408"/>
    </row>
    <row r="373" spans="15:20" x14ac:dyDescent="0.25">
      <c r="O373" s="410"/>
      <c r="P373" s="361"/>
      <c r="Q373" s="359"/>
      <c r="R373" s="491"/>
      <c r="S373" s="409"/>
      <c r="T373" s="408"/>
    </row>
    <row r="374" spans="15:20" x14ac:dyDescent="0.25">
      <c r="O374" s="410"/>
      <c r="P374" s="361"/>
      <c r="Q374" s="359"/>
      <c r="R374" s="491"/>
      <c r="S374" s="409"/>
      <c r="T374" s="408"/>
    </row>
    <row r="375" spans="15:20" x14ac:dyDescent="0.25">
      <c r="O375" s="410"/>
      <c r="P375" s="361"/>
      <c r="Q375" s="359"/>
      <c r="R375" s="491"/>
      <c r="S375" s="409"/>
      <c r="T375" s="408"/>
    </row>
    <row r="376" spans="15:20" x14ac:dyDescent="0.25">
      <c r="O376" s="410"/>
      <c r="P376" s="361"/>
      <c r="Q376" s="359"/>
      <c r="R376" s="491"/>
      <c r="S376" s="409"/>
      <c r="T376" s="408"/>
    </row>
    <row r="377" spans="15:20" x14ac:dyDescent="0.25">
      <c r="O377" s="410"/>
      <c r="P377" s="361"/>
      <c r="Q377" s="359"/>
      <c r="R377" s="491"/>
      <c r="S377" s="409"/>
      <c r="T377" s="408"/>
    </row>
    <row r="378" spans="15:20" x14ac:dyDescent="0.25">
      <c r="O378" s="410"/>
      <c r="P378" s="361"/>
      <c r="Q378" s="359"/>
      <c r="R378" s="491"/>
      <c r="S378" s="409"/>
      <c r="T378" s="408"/>
    </row>
    <row r="379" spans="15:20" x14ac:dyDescent="0.25">
      <c r="O379" s="410"/>
      <c r="P379" s="361"/>
      <c r="Q379" s="359"/>
      <c r="R379" s="491"/>
      <c r="S379" s="409"/>
      <c r="T379" s="408"/>
    </row>
    <row r="380" spans="15:20" x14ac:dyDescent="0.25">
      <c r="O380" s="410"/>
      <c r="P380" s="361"/>
      <c r="Q380" s="359"/>
      <c r="R380" s="491"/>
      <c r="S380" s="409"/>
      <c r="T380" s="408"/>
    </row>
    <row r="381" spans="15:20" x14ac:dyDescent="0.25">
      <c r="O381" s="410"/>
      <c r="P381" s="361"/>
      <c r="Q381" s="359"/>
      <c r="R381" s="491"/>
      <c r="S381" s="409"/>
      <c r="T381" s="408"/>
    </row>
    <row r="382" spans="15:20" x14ac:dyDescent="0.25">
      <c r="O382" s="410"/>
      <c r="P382" s="361"/>
      <c r="Q382" s="359"/>
      <c r="R382" s="491"/>
      <c r="S382" s="409"/>
      <c r="T382" s="408"/>
    </row>
    <row r="383" spans="15:20" x14ac:dyDescent="0.25">
      <c r="O383" s="410"/>
      <c r="P383" s="361"/>
      <c r="Q383" s="359"/>
      <c r="R383" s="491"/>
      <c r="S383" s="409"/>
      <c r="T383" s="408"/>
    </row>
    <row r="384" spans="15:20" x14ac:dyDescent="0.25">
      <c r="O384" s="410"/>
      <c r="P384" s="361"/>
      <c r="Q384" s="359"/>
      <c r="R384" s="491"/>
      <c r="S384" s="409"/>
      <c r="T384" s="408"/>
    </row>
    <row r="385" spans="15:20" x14ac:dyDescent="0.25">
      <c r="O385" s="410"/>
      <c r="P385" s="361"/>
      <c r="Q385" s="359"/>
      <c r="R385" s="491"/>
      <c r="S385" s="409"/>
      <c r="T385" s="408"/>
    </row>
    <row r="386" spans="15:20" x14ac:dyDescent="0.25">
      <c r="O386" s="410"/>
      <c r="P386" s="361"/>
      <c r="Q386" s="359"/>
      <c r="R386" s="491"/>
      <c r="S386" s="409"/>
      <c r="T386" s="408"/>
    </row>
    <row r="387" spans="15:20" x14ac:dyDescent="0.25">
      <c r="O387" s="410"/>
      <c r="P387" s="361"/>
      <c r="Q387" s="359"/>
      <c r="R387" s="491"/>
      <c r="S387" s="409"/>
      <c r="T387" s="408"/>
    </row>
    <row r="388" spans="15:20" x14ac:dyDescent="0.25">
      <c r="O388" s="410"/>
      <c r="P388" s="361"/>
      <c r="Q388" s="359"/>
      <c r="R388" s="491"/>
      <c r="S388" s="409"/>
      <c r="T388" s="408"/>
    </row>
    <row r="389" spans="15:20" x14ac:dyDescent="0.25">
      <c r="O389" s="410"/>
      <c r="P389" s="361"/>
      <c r="Q389" s="359"/>
      <c r="R389" s="491"/>
      <c r="S389" s="409"/>
      <c r="T389" s="408"/>
    </row>
    <row r="390" spans="15:20" x14ac:dyDescent="0.25">
      <c r="O390" s="410"/>
      <c r="P390" s="361"/>
      <c r="Q390" s="359"/>
      <c r="R390" s="491"/>
      <c r="S390" s="409"/>
      <c r="T390" s="408"/>
    </row>
    <row r="391" spans="15:20" x14ac:dyDescent="0.25">
      <c r="O391" s="410"/>
      <c r="P391" s="361"/>
      <c r="Q391" s="359"/>
      <c r="R391" s="491"/>
      <c r="S391" s="409"/>
      <c r="T391" s="408"/>
    </row>
    <row r="392" spans="15:20" x14ac:dyDescent="0.25">
      <c r="O392" s="410"/>
      <c r="P392" s="361"/>
      <c r="Q392" s="359"/>
      <c r="R392" s="491"/>
      <c r="S392" s="409"/>
      <c r="T392" s="408"/>
    </row>
    <row r="393" spans="15:20" x14ac:dyDescent="0.25">
      <c r="O393" s="410"/>
      <c r="P393" s="361"/>
      <c r="Q393" s="359"/>
      <c r="R393" s="491"/>
      <c r="S393" s="409"/>
      <c r="T393" s="408"/>
    </row>
    <row r="394" spans="15:20" x14ac:dyDescent="0.25">
      <c r="O394" s="410"/>
      <c r="P394" s="361"/>
      <c r="Q394" s="359"/>
      <c r="R394" s="491"/>
      <c r="S394" s="409"/>
      <c r="T394" s="408"/>
    </row>
  </sheetData>
  <sheetProtection algorithmName="SHA-512" hashValue="Hpo/rPJ+NXeh5MHQxitSbtmSl8f0EdBpG0fzTgIdZ1Z3aQjXLrVanMdoBHZpU6u3FNYHC9p+yRJ6aoBfqn+wZg==" saltValue="XzmyZpbwVTRRyLevF4PR3A==" spinCount="100000" sheet="1" objects="1" scenarios="1"/>
  <mergeCells count="1">
    <mergeCell ref="B1:C1"/>
  </mergeCells>
  <pageMargins left="0.25" right="0.25" top="0.75" bottom="0.75" header="0.3" footer="0.3"/>
  <pageSetup paperSize="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F17AE6CB8153CD4789B5642BF1AE871A" ma:contentTypeVersion="3" ma:contentTypeDescription="Upload an image." ma:contentTypeScope="" ma:versionID="7d9ccbeb8692a0d0a4ef836c6fa447d3">
  <xsd:schema xmlns:xsd="http://www.w3.org/2001/XMLSchema" xmlns:xs="http://www.w3.org/2001/XMLSchema" xmlns:p="http://schemas.microsoft.com/office/2006/metadata/properties" xmlns:ns1="http://schemas.microsoft.com/sharepoint/v3" xmlns:ns2="A0122A7F-920A-41CD-8229-1774974CF475" xmlns:ns3="http://schemas.microsoft.com/sharepoint/v3/fields" xmlns:ns4="10f2cb44-b37d-4693-a5c3-140ab663d372" xmlns:ns5="fb82bcdf-ea63-4554-99e3-e15ccd87b479" targetNamespace="http://schemas.microsoft.com/office/2006/metadata/properties" ma:root="true" ma:fieldsID="e1c2e49b5f97ec354b83ed8e6e12a011" ns1:_="" ns2:_="" ns3:_="" ns4:_="" ns5:_="">
    <xsd:import namespace="http://schemas.microsoft.com/sharepoint/v3"/>
    <xsd:import namespace="A0122A7F-920A-41CD-8229-1774974CF475"/>
    <xsd:import namespace="http://schemas.microsoft.com/sharepoint/v3/fields"/>
    <xsd:import namespace="10f2cb44-b37d-4693-a5c3-140ab663d372"/>
    <xsd:import namespace="fb82bcdf-ea63-4554-99e3-e15ccd87b479"/>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element ref="ns4:_dlc_DocId" minOccurs="0"/>
                <xsd:element ref="ns4:_dlc_DocIdUrl" minOccurs="0"/>
                <xsd:element ref="ns4:_dlc_DocIdPersistId"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0122A7F-920A-41CD-8229-1774974CF475"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29" nillable="true" ma:displayName="Document ID Value" ma:description="The value of the document ID assigned to this item." ma:internalName="_dlc_DocId" ma:readOnly="true">
      <xsd:simpleType>
        <xsd:restriction base="dms:Text"/>
      </xsd:simpleType>
    </xsd:element>
    <xsd:element name="_dlc_DocIdUrl" ma:index="3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wic_System_Copyright xmlns="http://schemas.microsoft.com/sharepoint/v3/fields" xsi:nil="true"/>
    <ImageCreateDate xmlns="A0122A7F-920A-41CD-8229-1774974CF475" xsi:nil="true"/>
    <_dlc_DocIdPersistId xmlns="10f2cb44-b37d-4693-a5c3-140ab663d372">true</_dlc_DocIdPersistId>
    <_dlc_DocId xmlns="10f2cb44-b37d-4693-a5c3-140ab663d372">TUA7STYPYEWP-1797567310-156</_dlc_DocId>
    <_dlc_DocIdUrl xmlns="10f2cb44-b37d-4693-a5c3-140ab663d372">
      <Url>https://teach.wi.gov/_layouts/15/DocIdRedir.aspx?ID=TUA7STYPYEWP-1797567310-156</Url>
      <Description>TUA7STYPYEWP-1797567310-156</Description>
    </_dlc_DocIdUrl>
  </documentManagement>
</p:properties>
</file>

<file path=customXml/itemProps1.xml><?xml version="1.0" encoding="utf-8"?>
<ds:datastoreItem xmlns:ds="http://schemas.openxmlformats.org/officeDocument/2006/customXml" ds:itemID="{3976E318-9F49-47A8-AF32-18DBD622D4AA}"/>
</file>

<file path=customXml/itemProps2.xml><?xml version="1.0" encoding="utf-8"?>
<ds:datastoreItem xmlns:ds="http://schemas.openxmlformats.org/officeDocument/2006/customXml" ds:itemID="{DB876820-A423-4105-94BA-A37012058956}"/>
</file>

<file path=customXml/itemProps3.xml><?xml version="1.0" encoding="utf-8"?>
<ds:datastoreItem xmlns:ds="http://schemas.openxmlformats.org/officeDocument/2006/customXml" ds:itemID="{E48666DE-7D02-4466-A908-F66CD08BDEA1}"/>
</file>

<file path=customXml/itemProps4.xml><?xml version="1.0" encoding="utf-8"?>
<ds:datastoreItem xmlns:ds="http://schemas.openxmlformats.org/officeDocument/2006/customXml" ds:itemID="{247A0CCD-B3E1-409D-B3CB-A942949FC8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Instructions</vt:lpstr>
      <vt:lpstr>FY19 Application</vt:lpstr>
      <vt:lpstr>Agency Info</vt:lpstr>
      <vt:lpstr>FY19 List</vt:lpstr>
      <vt:lpstr>District Data</vt:lpstr>
      <vt:lpstr>District  Data</vt:lpstr>
      <vt:lpstr> District Dat </vt:lpstr>
      <vt:lpstr>District Data Rev</vt:lpstr>
      <vt:lpstr>Library Data</vt:lpstr>
      <vt:lpstr>Library Data Rev</vt:lpstr>
      <vt:lpstr>Elig Dist Funding Max Reached</vt:lpstr>
      <vt:lpstr>Sheet2</vt:lpstr>
      <vt:lpstr>All Elig</vt:lpstr>
      <vt:lpstr>Sheet2 School Only</vt:lpstr>
      <vt:lpstr>' District Dat '!area_calc_may2018_1</vt:lpstr>
      <vt:lpstr>'District  Data'!area_calc_may2018_1</vt:lpstr>
      <vt:lpstr>'District Data Rev'!area_calc_may2018_1</vt:lpstr>
      <vt:lpstr>'Elig Dist Funding Max Reached'!area_calc_may2018_1</vt:lpstr>
      <vt:lpstr>' District Dat '!Print_Area</vt:lpstr>
      <vt:lpstr>'Agency Info'!Print_Area</vt:lpstr>
      <vt:lpstr>'District  Data'!Print_Area</vt:lpstr>
      <vt:lpstr>'District Data Rev'!Print_Area</vt:lpstr>
      <vt:lpstr>'Elig Dist Funding Max Reached'!Print_Area</vt:lpstr>
      <vt:lpstr>'FY19 Application'!Print_Area</vt:lpstr>
      <vt:lpstr>'FY19 List'!Print_Area</vt:lpstr>
      <vt:lpstr>Instructions!Print_Area</vt:lpstr>
      <vt:lpstr>'Library Data'!Print_Area</vt:lpstr>
      <vt:lpstr>'Library Data Rev'!Print_Area</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Davis, Tondra A - DOA</dc:creator>
  <cp:keywords/>
  <dc:description/>
  <cp:lastModifiedBy>Davis, Tondra A - DOA</cp:lastModifiedBy>
  <cp:lastPrinted>2018-09-20T19:10:26Z</cp:lastPrinted>
  <dcterms:created xsi:type="dcterms:W3CDTF">2016-07-29T21:25:18Z</dcterms:created>
  <dcterms:modified xsi:type="dcterms:W3CDTF">2018-11-05T18:10:15Z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0x0101009148F5A04DDD49CBA7127AADA5FB792B00AADE34325A8B49CDA8BB4DB53328F21400F17AE6CB8153CD4789B5642BF1AE871A</vt:lpwstr>
  </property>
  <property fmtid="{D5CDD505-2E9C-101B-9397-08002B2CF9AE}" pid="3" name="vti_imgdate">
    <vt:lpwstr/>
  </property>
  <property fmtid="{D5CDD505-2E9C-101B-9397-08002B2CF9AE}" pid="4" name="_SourceUrl">
    <vt:lpwstr/>
  </property>
  <property fmtid="{D5CDD505-2E9C-101B-9397-08002B2CF9AE}" pid="5" name="_SharedFileIndex">
    <vt:lpwstr/>
  </property>
  <property fmtid="{D5CDD505-2E9C-101B-9397-08002B2CF9AE}" pid="6" name="_dlc_DocIdItemGuid">
    <vt:lpwstr>4455ba96-12a1-407f-a266-ae5f1501ca27</vt:lpwstr>
  </property>
</Properties>
</file>